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chodníků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Mesto1098 - SO. 01 chodní..." sheetId="2" r:id="rId2"/>
    <sheet name="Seznam figur" sheetId="3" r:id="rId3"/>
  </sheets>
  <definedNames>
    <definedName name="_xlnm._FilterDatabase" localSheetId="1" hidden="1">'Mesto1098 - SO. 01 chodní...'!$C$121:$K$213</definedName>
    <definedName name="_xlnm.Print_Titles" localSheetId="1">'Mesto1098 - SO. 01 chodní...'!$121:$121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'Mesto1098 - SO. 01 chodní...'!$C$4:$J$76,'Mesto1098 - SO. 01 chodní...'!$C$82:$J$105,'Mesto1098 - SO. 01 chodní...'!$C$111:$K$213</definedName>
    <definedName name="_xlnm.Print_Area" localSheetId="0">'Rekapitulace stavby'!$D$4:$AO$76,'Rekapitulace stavby'!$C$82:$AQ$96</definedName>
    <definedName name="_xlnm.Print_Area" localSheetId="2">'Seznam figur'!$C$4:$G$29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213" i="2"/>
  <c r="BH213" i="2"/>
  <c r="BG213" i="2"/>
  <c r="BF213" i="2"/>
  <c r="T213" i="2"/>
  <c r="T212" i="2"/>
  <c r="T209" i="2" s="1"/>
  <c r="R213" i="2"/>
  <c r="R212" i="2" s="1"/>
  <c r="P213" i="2"/>
  <c r="P212" i="2"/>
  <c r="BI211" i="2"/>
  <c r="BH211" i="2"/>
  <c r="BG211" i="2"/>
  <c r="BF211" i="2"/>
  <c r="T211" i="2"/>
  <c r="T210" i="2"/>
  <c r="R211" i="2"/>
  <c r="R210" i="2" s="1"/>
  <c r="R209" i="2" s="1"/>
  <c r="P211" i="2"/>
  <c r="P210" i="2"/>
  <c r="P209" i="2" s="1"/>
  <c r="BI208" i="2"/>
  <c r="BH208" i="2"/>
  <c r="BG208" i="2"/>
  <c r="BF208" i="2"/>
  <c r="T208" i="2"/>
  <c r="T207" i="2"/>
  <c r="R208" i="2"/>
  <c r="R207" i="2" s="1"/>
  <c r="P208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T167" i="2" s="1"/>
  <c r="R168" i="2"/>
  <c r="R167" i="2"/>
  <c r="P168" i="2"/>
  <c r="P167" i="2" s="1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/>
  <c r="J18" i="2"/>
  <c r="J16" i="2"/>
  <c r="E16" i="2"/>
  <c r="F90" i="2"/>
  <c r="J15" i="2"/>
  <c r="J10" i="2"/>
  <c r="J116" i="2"/>
  <c r="L90" i="1"/>
  <c r="AM90" i="1"/>
  <c r="AM89" i="1"/>
  <c r="L89" i="1"/>
  <c r="AM87" i="1"/>
  <c r="L87" i="1"/>
  <c r="L85" i="1"/>
  <c r="L84" i="1"/>
  <c r="BK184" i="2"/>
  <c r="BK160" i="2"/>
  <c r="BK151" i="2"/>
  <c r="J130" i="2"/>
  <c r="BK126" i="2"/>
  <c r="J202" i="2"/>
  <c r="BK191" i="2"/>
  <c r="J178" i="2"/>
  <c r="J160" i="2"/>
  <c r="J146" i="2"/>
  <c r="J134" i="2"/>
  <c r="J208" i="2"/>
  <c r="J197" i="2"/>
  <c r="BK166" i="2"/>
  <c r="BK142" i="2"/>
  <c r="BK129" i="2"/>
  <c r="BK208" i="2"/>
  <c r="J199" i="2"/>
  <c r="BK187" i="2"/>
  <c r="J175" i="2"/>
  <c r="BK143" i="2"/>
  <c r="BK134" i="2"/>
  <c r="BK168" i="2"/>
  <c r="J155" i="2"/>
  <c r="J142" i="2"/>
  <c r="J127" i="2"/>
  <c r="BK213" i="2"/>
  <c r="BK199" i="2"/>
  <c r="BK181" i="2"/>
  <c r="BK165" i="2"/>
  <c r="J151" i="2"/>
  <c r="BK140" i="2"/>
  <c r="BK127" i="2"/>
  <c r="J213" i="2"/>
  <c r="J204" i="2"/>
  <c r="BK185" i="2"/>
  <c r="J165" i="2"/>
  <c r="BK138" i="2"/>
  <c r="BK202" i="2"/>
  <c r="BK193" i="2"/>
  <c r="J181" i="2"/>
  <c r="BK146" i="2"/>
  <c r="J131" i="2"/>
  <c r="J163" i="2"/>
  <c r="BK152" i="2"/>
  <c r="BK139" i="2"/>
  <c r="BK128" i="2"/>
  <c r="J205" i="2"/>
  <c r="BK197" i="2"/>
  <c r="J187" i="2"/>
  <c r="J166" i="2"/>
  <c r="J152" i="2"/>
  <c r="J143" i="2"/>
  <c r="J128" i="2"/>
  <c r="J211" i="2"/>
  <c r="J201" i="2"/>
  <c r="BK175" i="2"/>
  <c r="BK163" i="2"/>
  <c r="J139" i="2"/>
  <c r="BK125" i="2"/>
  <c r="BK201" i="2"/>
  <c r="J191" i="2"/>
  <c r="J184" i="2"/>
  <c r="BK157" i="2"/>
  <c r="BK137" i="2"/>
  <c r="J126" i="2"/>
  <c r="BK178" i="2"/>
  <c r="J157" i="2"/>
  <c r="J140" i="2"/>
  <c r="J129" i="2"/>
  <c r="J125" i="2"/>
  <c r="BK204" i="2"/>
  <c r="J193" i="2"/>
  <c r="BK170" i="2"/>
  <c r="BK155" i="2"/>
  <c r="J145" i="2"/>
  <c r="BK131" i="2"/>
  <c r="AS94" i="1"/>
  <c r="BK205" i="2"/>
  <c r="J195" i="2"/>
  <c r="J168" i="2"/>
  <c r="BK145" i="2"/>
  <c r="J137" i="2"/>
  <c r="BK211" i="2"/>
  <c r="BK195" i="2"/>
  <c r="J185" i="2"/>
  <c r="J170" i="2"/>
  <c r="J138" i="2"/>
  <c r="BK130" i="2"/>
  <c r="P124" i="2" l="1"/>
  <c r="R144" i="2"/>
  <c r="R169" i="2"/>
  <c r="BK124" i="2"/>
  <c r="BK144" i="2"/>
  <c r="J144" i="2" s="1"/>
  <c r="J97" i="2" s="1"/>
  <c r="BK169" i="2"/>
  <c r="J169" i="2" s="1"/>
  <c r="J99" i="2" s="1"/>
  <c r="T169" i="2"/>
  <c r="R124" i="2"/>
  <c r="P144" i="2"/>
  <c r="P169" i="2"/>
  <c r="P192" i="2"/>
  <c r="T192" i="2"/>
  <c r="T124" i="2"/>
  <c r="T123" i="2" s="1"/>
  <c r="T122" i="2" s="1"/>
  <c r="T144" i="2"/>
  <c r="BK192" i="2"/>
  <c r="J192" i="2" s="1"/>
  <c r="J100" i="2" s="1"/>
  <c r="R192" i="2"/>
  <c r="BK167" i="2"/>
  <c r="J167" i="2" s="1"/>
  <c r="J98" i="2" s="1"/>
  <c r="BK207" i="2"/>
  <c r="J207" i="2" s="1"/>
  <c r="J101" i="2" s="1"/>
  <c r="BK210" i="2"/>
  <c r="J210" i="2"/>
  <c r="J103" i="2" s="1"/>
  <c r="BK212" i="2"/>
  <c r="J212" i="2"/>
  <c r="J104" i="2"/>
  <c r="J87" i="2"/>
  <c r="F119" i="2"/>
  <c r="BE128" i="2"/>
  <c r="BE140" i="2"/>
  <c r="BE152" i="2"/>
  <c r="BE163" i="2"/>
  <c r="BE175" i="2"/>
  <c r="BE181" i="2"/>
  <c r="BE197" i="2"/>
  <c r="BE199" i="2"/>
  <c r="J89" i="2"/>
  <c r="BE126" i="2"/>
  <c r="BE127" i="2"/>
  <c r="BE130" i="2"/>
  <c r="BE139" i="2"/>
  <c r="BE143" i="2"/>
  <c r="BE146" i="2"/>
  <c r="BE157" i="2"/>
  <c r="BE178" i="2"/>
  <c r="BE191" i="2"/>
  <c r="BE201" i="2"/>
  <c r="BE204" i="2"/>
  <c r="BE211" i="2"/>
  <c r="BE213" i="2"/>
  <c r="BE125" i="2"/>
  <c r="BE129" i="2"/>
  <c r="BE137" i="2"/>
  <c r="BE138" i="2"/>
  <c r="BE151" i="2"/>
  <c r="BE155" i="2"/>
  <c r="BE160" i="2"/>
  <c r="BE166" i="2"/>
  <c r="BE168" i="2"/>
  <c r="BE184" i="2"/>
  <c r="BE185" i="2"/>
  <c r="BE195" i="2"/>
  <c r="BE202" i="2"/>
  <c r="BE205" i="2"/>
  <c r="BE208" i="2"/>
  <c r="BE131" i="2"/>
  <c r="BE134" i="2"/>
  <c r="BE142" i="2"/>
  <c r="BE145" i="2"/>
  <c r="BE165" i="2"/>
  <c r="BE170" i="2"/>
  <c r="BE187" i="2"/>
  <c r="BE193" i="2"/>
  <c r="F34" i="2"/>
  <c r="BC95" i="1" s="1"/>
  <c r="BC94" i="1" s="1"/>
  <c r="W32" i="1" s="1"/>
  <c r="F35" i="2"/>
  <c r="BD95" i="1" s="1"/>
  <c r="BD94" i="1" s="1"/>
  <c r="W33" i="1" s="1"/>
  <c r="F33" i="2"/>
  <c r="BB95" i="1" s="1"/>
  <c r="BB94" i="1" s="1"/>
  <c r="AX94" i="1" s="1"/>
  <c r="J32" i="2"/>
  <c r="AW95" i="1" s="1"/>
  <c r="F32" i="2"/>
  <c r="BA95" i="1" s="1"/>
  <c r="BA94" i="1" s="1"/>
  <c r="W30" i="1" s="1"/>
  <c r="BK123" i="2" l="1"/>
  <c r="R123" i="2"/>
  <c r="R122" i="2"/>
  <c r="P123" i="2"/>
  <c r="P122" i="2" s="1"/>
  <c r="AU95" i="1" s="1"/>
  <c r="AU94" i="1" s="1"/>
  <c r="J124" i="2"/>
  <c r="J96" i="2" s="1"/>
  <c r="BK209" i="2"/>
  <c r="J209" i="2"/>
  <c r="J102" i="2"/>
  <c r="AY94" i="1"/>
  <c r="AW94" i="1"/>
  <c r="AK30" i="1" s="1"/>
  <c r="F31" i="2"/>
  <c r="AZ95" i="1" s="1"/>
  <c r="AZ94" i="1" s="1"/>
  <c r="W29" i="1" s="1"/>
  <c r="W31" i="1"/>
  <c r="J31" i="2"/>
  <c r="AV95" i="1" s="1"/>
  <c r="AT95" i="1" s="1"/>
  <c r="BK122" i="2" l="1"/>
  <c r="J122" i="2"/>
  <c r="J94" i="2"/>
  <c r="J123" i="2"/>
  <c r="J95" i="2" s="1"/>
  <c r="AV94" i="1"/>
  <c r="AK29" i="1" s="1"/>
  <c r="J28" i="2" l="1"/>
  <c r="AG95" i="1" s="1"/>
  <c r="AG94" i="1" s="1"/>
  <c r="AK26" i="1" s="1"/>
  <c r="AT94" i="1"/>
  <c r="J37" i="2" l="1"/>
  <c r="AN94" i="1"/>
  <c r="AN95" i="1"/>
  <c r="AK35" i="1"/>
</calcChain>
</file>

<file path=xl/sharedStrings.xml><?xml version="1.0" encoding="utf-8"?>
<sst xmlns="http://schemas.openxmlformats.org/spreadsheetml/2006/main" count="1384" uniqueCount="356">
  <si>
    <t>Export Komplet</t>
  </si>
  <si>
    <t/>
  </si>
  <si>
    <t>2.0</t>
  </si>
  <si>
    <t>False</t>
  </si>
  <si>
    <t>{1bf59725-91ea-4f1e-9540-ea8808aa4372}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</si>
  <si>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</si>
  <si>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</si>
  <si>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</si>
  <si>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</si>
  <si>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</si>
  <si>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</si>
  <si>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</si>
  <si>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</si>
  <si>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</si>
  <si>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Mesto1098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</si>
  <si>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</si>
  <si>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</si>
  <si>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SO. 01 chodník Hranická (Na Příkopě – SPEDOS)</t>
  </si>
  <si>
    <t>KSO:</t>
  </si>
  <si>
    <t>CC-CZ:</t>
  </si>
  <si>
    <t>Místo:</t>
  </si>
  <si>
    <t>Valašské Meziříčí</t>
  </si>
  <si>
    <t>Datum:</t>
  </si>
  <si>
    <t>3. 3. 2023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</si>
  <si>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</si>
  <si>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</si>
  <si>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</si>
  <si>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</si>
  <si>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</si>
  <si>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</si>
  <si>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</si>
  <si>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</si>
  <si>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</si>
  <si>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</si>
  <si>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</si>
  <si>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</si>
  <si>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</si>
  <si>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</si>
  <si>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</si>
  <si>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</si>
  <si>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</si>
  <si>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</si>
  <si>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</si>
  <si>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</si>
  <si>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</si>
  <si>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</si>
  <si>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</si>
  <si>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</si>
  <si>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</si>
  <si>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</si>
  <si>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</si>
  <si>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</si>
  <si>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</si>
  <si>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</si>
  <si>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</si>
  <si>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</si>
  <si>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</si>
  <si>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</si>
  <si>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</si>
  <si>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</si>
  <si>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</si>
  <si>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</si>
  <si>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</si>
  <si>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</si>
  <si>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</si>
  <si>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</si>
  <si>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</si>
  <si>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</si>
  <si>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</si>
  <si>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</si>
  <si>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</si>
  <si>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</si>
  <si>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</si>
  <si>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</si>
  <si>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</si>
  <si>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</si>
  <si>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</si>
  <si>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</si>
  <si>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</si>
  <si>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</si>
  <si>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</si>
  <si>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</si>
  <si>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</si>
  <si>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</si>
  <si>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90,17</t>
  </si>
  <si>
    <t>2</t>
  </si>
  <si>
    <t>sut2</t>
  </si>
  <si>
    <t>61,5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</si>
  <si>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</si>
  <si>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</si>
  <si>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</si>
  <si>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</si>
  <si>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</si>
  <si>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</si>
  <si>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</si>
  <si>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</si>
  <si>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</si>
  <si>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</si>
  <si>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</si>
  <si>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</si>
  <si>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</si>
  <si>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</si>
  <si>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</si>
  <si>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</si>
  <si>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</si>
  <si>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</si>
  <si>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</si>
  <si>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</si>
  <si>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</si>
  <si>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</si>
  <si>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</si>
  <si>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</si>
  <si>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</si>
  <si>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</si>
  <si>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</si>
  <si>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</si>
  <si>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</si>
  <si>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</si>
  <si>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</si>
  <si>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</si>
  <si>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</si>
  <si>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</si>
  <si>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113107221</t>
  </si>
  <si>
    <t>Odstranění podkladu z kameniva drceného tl do 100 mm strojně pl přes 200 m2</t>
  </si>
  <si>
    <t>m2</t>
  </si>
  <si>
    <t>CS ÚRS 2023 01</t>
  </si>
  <si>
    <t>4</t>
  </si>
  <si>
    <t>1583591099</t>
  </si>
  <si>
    <t>113107241</t>
  </si>
  <si>
    <t>Odstranění podkladu živičného tl 50 mm strojně pl přes 200 m2</t>
  </si>
  <si>
    <t>1918259167</t>
  </si>
  <si>
    <t>3</t>
  </si>
  <si>
    <t>113154113</t>
  </si>
  <si>
    <t>Frézování živičného krytu tl 50 mm pruh š 0,5 m pl do 500 m2 bez překážek v trase</t>
  </si>
  <si>
    <t>698243772</t>
  </si>
  <si>
    <t>113202111</t>
  </si>
  <si>
    <t>Vytrhání obrub krajníků obrubníků stojatých</t>
  </si>
  <si>
    <t>m</t>
  </si>
  <si>
    <t>1443778928</t>
  </si>
  <si>
    <t>5</t>
  </si>
  <si>
    <t>119003211</t>
  </si>
  <si>
    <t>Mobilní plotová zábrana s reflexním pásem výšky do 1,5 m pro zabezpečení výkopu zřízení</t>
  </si>
  <si>
    <t>1050438558</t>
  </si>
  <si>
    <t>6</t>
  </si>
  <si>
    <t>119003212</t>
  </si>
  <si>
    <t>Mobilní plotová zábrana s reflexním pásem výšky do 1,5 m pro zabezpečení výkopu odstranění</t>
  </si>
  <si>
    <t>-2083876982</t>
  </si>
  <si>
    <t>7</t>
  </si>
  <si>
    <t>162751117</t>
  </si>
  <si>
    <t>Vodorovné přemístění přes 9 000 do 10000 m výkopku/sypaniny z horniny třídy těžitelnosti I skupiny 1 až 3</t>
  </si>
  <si>
    <t>m3</t>
  </si>
  <si>
    <t>-1443188214</t>
  </si>
  <si>
    <t>VV</t>
  </si>
  <si>
    <t>dovoz ornice</t>
  </si>
  <si>
    <t>110,0*0,15</t>
  </si>
  <si>
    <t>8</t>
  </si>
  <si>
    <t>167151101</t>
  </si>
  <si>
    <t>Nakládání výkopku z hornin třídy těžitelnosti I skupiny 1 až 3 do 100 m3</t>
  </si>
  <si>
    <t>-481177303</t>
  </si>
  <si>
    <t>9</t>
  </si>
  <si>
    <t>181152302</t>
  </si>
  <si>
    <t>Úprava pláně pro silnice a dálnice v zářezech se zhutněním</t>
  </si>
  <si>
    <t>-1993935734</t>
  </si>
  <si>
    <t>10</t>
  </si>
  <si>
    <t>181311103</t>
  </si>
  <si>
    <t>Rozprostření ornice tl vrstvy do 200 mm v rovině nebo ve svahu do 1:5 ručně</t>
  </si>
  <si>
    <t>707394500</t>
  </si>
  <si>
    <t>11</t>
  </si>
  <si>
    <t>181411131</t>
  </si>
  <si>
    <t>Založení parkového trávníku výsevem pl do 1000 m2 v rovině a ve svahu do 1:5</t>
  </si>
  <si>
    <t>64</t>
  </si>
  <si>
    <t>939754888</t>
  </si>
  <si>
    <t>12</t>
  </si>
  <si>
    <t>M</t>
  </si>
  <si>
    <t>00572410</t>
  </si>
  <si>
    <t>osivo směs travní parková</t>
  </si>
  <si>
    <t>kg</t>
  </si>
  <si>
    <t>128</t>
  </si>
  <si>
    <t>690422475</t>
  </si>
  <si>
    <t>110*0,02 'Přepočtené koeficientem množství</t>
  </si>
  <si>
    <t>13</t>
  </si>
  <si>
    <t>183403153</t>
  </si>
  <si>
    <t>Obdělání půdy hrabáním v rovině a svahu do 1:5</t>
  </si>
  <si>
    <t>-1720658562</t>
  </si>
  <si>
    <t>14</t>
  </si>
  <si>
    <t>183403161</t>
  </si>
  <si>
    <t>Obdělání půdy válením v rovině a svahu do 1:5</t>
  </si>
  <si>
    <t>-1568339003</t>
  </si>
  <si>
    <t>Komunikace pozemní</t>
  </si>
  <si>
    <t>564811111</t>
  </si>
  <si>
    <t>Podklad ze štěrkodrtě ŠD plochy přes 100 m2 tl 50 mm</t>
  </si>
  <si>
    <t>-1027690830</t>
  </si>
  <si>
    <t>16</t>
  </si>
  <si>
    <t>564831011</t>
  </si>
  <si>
    <t>Podklad ze štěrkodrtě ŠD plochy do 100 m2 tl 100 mm</t>
  </si>
  <si>
    <t>-121911153</t>
  </si>
  <si>
    <t>pod obrubník</t>
  </si>
  <si>
    <t>81*0,45</t>
  </si>
  <si>
    <t>220,0*0,3</t>
  </si>
  <si>
    <t>Součet</t>
  </si>
  <si>
    <t>17</t>
  </si>
  <si>
    <t>573231111</t>
  </si>
  <si>
    <t>Postřik živičný spojovací ze silniční emulze v množství 0,70 kg/m2</t>
  </si>
  <si>
    <t>1047805628</t>
  </si>
  <si>
    <t>18</t>
  </si>
  <si>
    <t>577144111</t>
  </si>
  <si>
    <t>Asfaltový beton vrstva obrusná ACO 11 (ABS) tř. I tl 50 mm š do 3 m z nemodifikovaného asfaltu</t>
  </si>
  <si>
    <t>-422936535</t>
  </si>
  <si>
    <t>doplnění asfaltu</t>
  </si>
  <si>
    <t>50,0</t>
  </si>
  <si>
    <t>19</t>
  </si>
  <si>
    <t>596211113</t>
  </si>
  <si>
    <t>Kladení zámkové dlažby komunikací pro pěší ručně tl 60 mm skupiny A pl přes 300 m2,v cenách jsou započteny i náklady na dodání hmot pro lože a na dodání materiálu na výplň spár.</t>
  </si>
  <si>
    <t>1591931676</t>
  </si>
  <si>
    <t>313+2+1,5</t>
  </si>
  <si>
    <t>20</t>
  </si>
  <si>
    <t>PSB.14010300</t>
  </si>
  <si>
    <t>HOLLAND I 200x100x60 mm</t>
  </si>
  <si>
    <t>-1872886241</t>
  </si>
  <si>
    <t>313,0</t>
  </si>
  <si>
    <t>313*1,01 'Přepočtené koeficientem množství</t>
  </si>
  <si>
    <t>59245006</t>
  </si>
  <si>
    <t>dlažba tvar obdélník betonová pro nevidomé 200x100x60mm barevná</t>
  </si>
  <si>
    <t>-1224722644</t>
  </si>
  <si>
    <t>2*1,01 'Přepočtené koeficientem množství</t>
  </si>
  <si>
    <t>22</t>
  </si>
  <si>
    <t>59245021.1</t>
  </si>
  <si>
    <t>dlažba tvar čtverec betonová 200x200x60mm přírodní bez zkosené hrany</t>
  </si>
  <si>
    <t>-1402132</t>
  </si>
  <si>
    <t>1*1,01</t>
  </si>
  <si>
    <t>23</t>
  </si>
  <si>
    <t>596211114</t>
  </si>
  <si>
    <t>Příplatek za kombinaci dvou barev u kladení betonových dlažeb komunikací pro pěší ručně tl 60 mm skupiny A</t>
  </si>
  <si>
    <t>57169463</t>
  </si>
  <si>
    <t>24</t>
  </si>
  <si>
    <t>599141111</t>
  </si>
  <si>
    <t>Vyplnění spár mezi silničními dílci živičnou zálivkou</t>
  </si>
  <si>
    <t>1509183194</t>
  </si>
  <si>
    <t>Trubní vedení</t>
  </si>
  <si>
    <t>25</t>
  </si>
  <si>
    <t>899331111</t>
  </si>
  <si>
    <t>Výšková úprava uličního vstupu nebo vpusti do 200 mm zvýšením poklopu</t>
  </si>
  <si>
    <t>kus</t>
  </si>
  <si>
    <t>-1630268700</t>
  </si>
  <si>
    <t>Ostatní konstrukce a práce, bourání</t>
  </si>
  <si>
    <t>26</t>
  </si>
  <si>
    <t>916131213</t>
  </si>
  <si>
    <t>Osazení silničního obrubníku betonového stojatého s boční opěrou do lože z betonu prostého</t>
  </si>
  <si>
    <t>-420169603</t>
  </si>
  <si>
    <t>"obrubník"   75</t>
  </si>
  <si>
    <t>"nájezdový"   5</t>
  </si>
  <si>
    <t>"přechodový"   1</t>
  </si>
  <si>
    <t>27</t>
  </si>
  <si>
    <t>59217031</t>
  </si>
  <si>
    <t>obrubník betonový silniční 1000x150x250mm</t>
  </si>
  <si>
    <t>-1635058635</t>
  </si>
  <si>
    <t>75</t>
  </si>
  <si>
    <t>75*1,02 'Přepočtené koeficientem množství</t>
  </si>
  <si>
    <t>28</t>
  </si>
  <si>
    <t>59217029</t>
  </si>
  <si>
    <t>obrubník betonový silniční nájezdový 1000x150x150mm</t>
  </si>
  <si>
    <t>-1084467123</t>
  </si>
  <si>
    <t>5*1,02 'Přepočtené koeficientem množství</t>
  </si>
  <si>
    <t>29</t>
  </si>
  <si>
    <t>59217030</t>
  </si>
  <si>
    <t>obrubník betonový silniční přechodový 1000x150x150-250mm</t>
  </si>
  <si>
    <t>-1394363067</t>
  </si>
  <si>
    <t>1*1,02 'Přepočtené koeficientem množství</t>
  </si>
  <si>
    <t>30</t>
  </si>
  <si>
    <t>916231213</t>
  </si>
  <si>
    <t>Osazení chodníkového obrubníku betonového stojatého s boční opěrou do lože z betonu prostého</t>
  </si>
  <si>
    <t>-1246055285</t>
  </si>
  <si>
    <t>31</t>
  </si>
  <si>
    <t>59217017</t>
  </si>
  <si>
    <t>obrubník betonový chodníkový 1000x100x250mm</t>
  </si>
  <si>
    <t>-779778079</t>
  </si>
  <si>
    <t>220*1,02 'Přepočtené koeficientem množství</t>
  </si>
  <si>
    <t>32</t>
  </si>
  <si>
    <t>916991121</t>
  </si>
  <si>
    <t>Lože pod obrubníky, krajníky nebo obruby z dlažebních kostek z betonu prostého</t>
  </si>
  <si>
    <t>956195882</t>
  </si>
  <si>
    <t>81*0,45*0,1</t>
  </si>
  <si>
    <t>220,0*0,3*0,1</t>
  </si>
  <si>
    <t>33</t>
  </si>
  <si>
    <t>919735111</t>
  </si>
  <si>
    <t>Řezání stávajícího živičného krytu hl do 50 mm</t>
  </si>
  <si>
    <t>834658448</t>
  </si>
  <si>
    <t>997</t>
  </si>
  <si>
    <t>Přesun sutě</t>
  </si>
  <si>
    <t>34</t>
  </si>
  <si>
    <t>997221551</t>
  </si>
  <si>
    <t>Vodorovná doprava suti ze sypkých materiálů do 1 km</t>
  </si>
  <si>
    <t>t</t>
  </si>
  <si>
    <t>814696309</t>
  </si>
  <si>
    <t>35</t>
  </si>
  <si>
    <t>997221559</t>
  </si>
  <si>
    <t>Příplatek ZKD 1 km u vodorovné dopravy suti ze sypkých materiálů</t>
  </si>
  <si>
    <t>59798591</t>
  </si>
  <si>
    <t>sut1*19</t>
  </si>
  <si>
    <t>36</t>
  </si>
  <si>
    <t>997221561</t>
  </si>
  <si>
    <t>Vodorovná doprava suti z kusových materiálů do 1 km</t>
  </si>
  <si>
    <t>-832271463</t>
  </si>
  <si>
    <t>151,67-sut1</t>
  </si>
  <si>
    <t>37</t>
  </si>
  <si>
    <t>997221569</t>
  </si>
  <si>
    <t>Příplatek ZKD 1 km u vodorovné dopravy suti z kusových materiálů</t>
  </si>
  <si>
    <t>-1739222903</t>
  </si>
  <si>
    <t>sut2*19</t>
  </si>
  <si>
    <t>38</t>
  </si>
  <si>
    <t>997221611</t>
  </si>
  <si>
    <t>Nakládání suti na dopravní prostředky pro vodorovnou dopravu</t>
  </si>
  <si>
    <t>424260856</t>
  </si>
  <si>
    <t>39</t>
  </si>
  <si>
    <t>997221625</t>
  </si>
  <si>
    <t>Poplatek za uložení na skládce (skládkovné) stavebního odpadu železobetonového kód odpadu 17 01 01</t>
  </si>
  <si>
    <t>-718498400</t>
  </si>
  <si>
    <t>40</t>
  </si>
  <si>
    <t>997221645</t>
  </si>
  <si>
    <t>Poplatek za uložení na skládce (skládkovné) odpadu asfaltového bez dehtu kód odpadu 17 03 02</t>
  </si>
  <si>
    <t>-65830502</t>
  </si>
  <si>
    <t>41</t>
  </si>
  <si>
    <t>997221873</t>
  </si>
  <si>
    <t>Poplatek za uložení stavebního odpadu na recyklační skládce (skládkovné) zeminy a kamení zatříděného do Katalogu odpadů pod kódem 17 05 04</t>
  </si>
  <si>
    <t>382915614</t>
  </si>
  <si>
    <t>sut1-36,62</t>
  </si>
  <si>
    <t>998</t>
  </si>
  <si>
    <t>Přesun hmot</t>
  </si>
  <si>
    <t>42</t>
  </si>
  <si>
    <t>998223011</t>
  </si>
  <si>
    <t>Přesun hmot pro pozemní komunikace s krytem dlážděným</t>
  </si>
  <si>
    <t>301263403</t>
  </si>
  <si>
    <t>VRN</t>
  </si>
  <si>
    <t>Vedlejší rozpočtové náklady</t>
  </si>
  <si>
    <t>VRN3</t>
  </si>
  <si>
    <t>Zařízení staveniště</t>
  </si>
  <si>
    <t>43</t>
  </si>
  <si>
    <t>030001000</t>
  </si>
  <si>
    <t>kpl</t>
  </si>
  <si>
    <t>1024</t>
  </si>
  <si>
    <t>1829640457</t>
  </si>
  <si>
    <t>VRN7</t>
  </si>
  <si>
    <t>Provozní vlivy</t>
  </si>
  <si>
    <t>44</t>
  </si>
  <si>
    <t>072002000</t>
  </si>
  <si>
    <t>Silniční provoz-dočasné dopravní značení</t>
  </si>
  <si>
    <t>-459491842</t>
  </si>
  <si>
    <t>SEZNAM FIGUR</t>
  </si>
  <si>
    <t>Výměra</t>
  </si>
  <si>
    <t>p</t>
  </si>
  <si>
    <t>p1</t>
  </si>
  <si>
    <t>p2</t>
  </si>
  <si>
    <t>p3</t>
  </si>
  <si>
    <t>r</t>
  </si>
  <si>
    <t>s10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</si>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</sst>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166" fontId="32" fillId="0" borderId="12" xfId="0" applyNumberFormat="1" applyFont="1" applyBorder="1" applyProtection="1">
      <protection locked="0"/>
    </xf>
    <xf numFmtId="166" fontId="32" fillId="0" borderId="13" xfId="0" applyNumberFormat="1" applyFont="1" applyBorder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166" fontId="23" fillId="0" borderId="0" xfId="0" applyNumberFormat="1" applyFont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0" fillId="5" borderId="0" xfId="0" applyFill="1" applyAlignment="1" applyProtection="1">
      <alignment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0" xfId="0" applyProtection="1"/>
    <xf numFmtId="0" fontId="0" fillId="0" borderId="2" xfId="0" applyBorder="1" applyAlignment="1" applyProtection="1">
      <alignment vertical="center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3" workbookViewId="0">
      <selection activeCell="BE90" sqref="BE9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ht="36.950000000000003" customHeight="1">
      <c r="AR2" s="96" t="s">
        <v>5</v>
      </c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S2" s="9" t="s">
        <v>6</v>
      </c>
      <c r="BT2" s="9" t="s">
        <v>7</v>
      </c>
    </row>
    <row r="3" spans="1:74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ht="12" customHeight="1">
      <c r="B5" s="12"/>
      <c r="D5" s="16" t="s">
        <v>13</v>
      </c>
      <c r="K5" s="12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R5" s="12"/>
      <c r="BE5" s="124" t="s">
        <v>15</v>
      </c>
      <c r="BS5" s="9" t="s">
        <v>6</v>
      </c>
    </row>
    <row r="6" spans="1:74" ht="36.950000000000003" customHeight="1">
      <c r="B6" s="12"/>
      <c r="D6" s="18" t="s">
        <v>16</v>
      </c>
      <c r="K6" s="128" t="s">
        <v>17</v>
      </c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R6" s="12"/>
      <c r="BE6" s="125"/>
      <c r="BS6" s="9" t="s">
        <v>6</v>
      </c>
    </row>
    <row r="7" spans="1:74" ht="12" customHeight="1">
      <c r="B7" s="12"/>
      <c r="D7" s="19" t="s">
        <v>18</v>
      </c>
      <c r="K7" s="17" t="s">
        <v>1</v>
      </c>
      <c r="AK7" s="19" t="s">
        <v>19</v>
      </c>
      <c r="AN7" s="17" t="s">
        <v>1</v>
      </c>
      <c r="AR7" s="12"/>
      <c r="BE7" s="125"/>
      <c r="BS7" s="9" t="s">
        <v>6</v>
      </c>
    </row>
    <row r="8" spans="1:74" ht="12" customHeight="1">
      <c r="B8" s="12"/>
      <c r="D8" s="19" t="s">
        <v>20</v>
      </c>
      <c r="K8" s="17" t="s">
        <v>21</v>
      </c>
      <c r="AK8" s="19" t="s">
        <v>22</v>
      </c>
      <c r="AN8" s="20" t="s">
        <v>23</v>
      </c>
      <c r="AR8" s="12"/>
      <c r="BE8" s="125"/>
      <c r="BS8" s="9" t="s">
        <v>6</v>
      </c>
    </row>
    <row r="9" spans="1:74" ht="14.45" customHeight="1">
      <c r="B9" s="12"/>
      <c r="AR9" s="12"/>
      <c r="BE9" s="125"/>
      <c r="BS9" s="9" t="s">
        <v>6</v>
      </c>
    </row>
    <row r="10" spans="1:74" ht="12" customHeight="1">
      <c r="B10" s="12"/>
      <c r="D10" s="19" t="s">
        <v>24</v>
      </c>
      <c r="AK10" s="19" t="s">
        <v>25</v>
      </c>
      <c r="AN10" s="17" t="s">
        <v>1</v>
      </c>
      <c r="AR10" s="12"/>
      <c r="BE10" s="125"/>
      <c r="BS10" s="9" t="s">
        <v>6</v>
      </c>
    </row>
    <row r="11" spans="1:74" ht="18.399999999999999" customHeight="1">
      <c r="B11" s="12"/>
      <c r="E11" s="17" t="s">
        <v>26</v>
      </c>
      <c r="AK11" s="19" t="s">
        <v>27</v>
      </c>
      <c r="AN11" s="17" t="s">
        <v>1</v>
      </c>
      <c r="AR11" s="12"/>
      <c r="BE11" s="125"/>
      <c r="BS11" s="9" t="s">
        <v>6</v>
      </c>
    </row>
    <row r="12" spans="1:74" ht="6.95" customHeight="1">
      <c r="B12" s="12"/>
      <c r="AR12" s="12"/>
      <c r="BE12" s="125"/>
      <c r="BS12" s="9" t="s">
        <v>6</v>
      </c>
    </row>
    <row r="13" spans="1:74" ht="12" customHeight="1">
      <c r="B13" s="12"/>
      <c r="D13" s="19" t="s">
        <v>28</v>
      </c>
      <c r="AK13" s="19" t="s">
        <v>25</v>
      </c>
      <c r="AN13" s="21" t="s">
        <v>29</v>
      </c>
      <c r="AR13" s="12"/>
      <c r="BE13" s="125"/>
      <c r="BS13" s="9" t="s">
        <v>6</v>
      </c>
    </row>
    <row r="14" spans="1:74" ht="12.75">
      <c r="B14" s="12"/>
      <c r="E14" s="129" t="s">
        <v>29</v>
      </c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9" t="s">
        <v>27</v>
      </c>
      <c r="AN14" s="21" t="s">
        <v>29</v>
      </c>
      <c r="AR14" s="12"/>
      <c r="BE14" s="125"/>
      <c r="BS14" s="9" t="s">
        <v>6</v>
      </c>
    </row>
    <row r="15" spans="1:74" ht="6.95" customHeight="1">
      <c r="B15" s="12"/>
      <c r="AR15" s="12"/>
      <c r="BE15" s="125"/>
      <c r="BS15" s="9" t="s">
        <v>3</v>
      </c>
    </row>
    <row r="16" spans="1:74" ht="12" customHeight="1">
      <c r="B16" s="12"/>
      <c r="D16" s="19" t="s">
        <v>30</v>
      </c>
      <c r="AK16" s="19" t="s">
        <v>25</v>
      </c>
      <c r="AN16" s="17" t="s">
        <v>1</v>
      </c>
      <c r="AR16" s="12"/>
      <c r="BE16" s="125"/>
      <c r="BS16" s="9" t="s">
        <v>3</v>
      </c>
    </row>
    <row r="17" spans="2:71" ht="18.399999999999999" customHeight="1">
      <c r="B17" s="12"/>
      <c r="E17" s="17" t="s">
        <v>31</v>
      </c>
      <c r="AK17" s="19" t="s">
        <v>27</v>
      </c>
      <c r="AN17" s="17" t="s">
        <v>1</v>
      </c>
      <c r="AR17" s="12"/>
      <c r="BE17" s="125"/>
      <c r="BS17" s="9" t="s">
        <v>32</v>
      </c>
    </row>
    <row r="18" spans="2:71" ht="6.95" customHeight="1">
      <c r="B18" s="12"/>
      <c r="AR18" s="12"/>
      <c r="BE18" s="125"/>
      <c r="BS18" s="9" t="s">
        <v>6</v>
      </c>
    </row>
    <row r="19" spans="2:71" ht="12" customHeight="1">
      <c r="B19" s="12"/>
      <c r="D19" s="19" t="s">
        <v>33</v>
      </c>
      <c r="AK19" s="19" t="s">
        <v>25</v>
      </c>
      <c r="AN19" s="17" t="s">
        <v>1</v>
      </c>
      <c r="AR19" s="12"/>
      <c r="BE19" s="125"/>
      <c r="BS19" s="9" t="s">
        <v>6</v>
      </c>
    </row>
    <row r="20" spans="2:71" ht="18.399999999999999" customHeight="1">
      <c r="B20" s="12"/>
      <c r="E20" s="17" t="s">
        <v>34</v>
      </c>
      <c r="AK20" s="19" t="s">
        <v>27</v>
      </c>
      <c r="AN20" s="17" t="s">
        <v>1</v>
      </c>
      <c r="AR20" s="12"/>
      <c r="BE20" s="125"/>
      <c r="BS20" s="9" t="s">
        <v>32</v>
      </c>
    </row>
    <row r="21" spans="2:71" ht="6.95" customHeight="1">
      <c r="B21" s="12"/>
      <c r="AR21" s="12"/>
      <c r="BE21" s="125"/>
    </row>
    <row r="22" spans="2:71" ht="12" customHeight="1">
      <c r="B22" s="12"/>
      <c r="D22" s="19" t="s">
        <v>35</v>
      </c>
      <c r="AR22" s="12"/>
      <c r="BE22" s="125"/>
    </row>
    <row r="23" spans="2:71" ht="16.5" customHeight="1">
      <c r="B23" s="12"/>
      <c r="E23" s="131" t="s">
        <v>1</v>
      </c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R23" s="12"/>
      <c r="BE23" s="125"/>
    </row>
    <row r="24" spans="2:71" ht="6.95" customHeight="1">
      <c r="B24" s="12"/>
      <c r="AR24" s="12"/>
      <c r="BE24" s="125"/>
    </row>
    <row r="25" spans="2:71" ht="6.95" customHeight="1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125"/>
    </row>
    <row r="26" spans="2:71" s="1" customFormat="1" ht="25.9" customHeight="1">
      <c r="B26" s="23"/>
      <c r="D26" s="24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32">
        <f>ROUND(AG94,2)</f>
        <v>0</v>
      </c>
      <c r="AL26" s="133"/>
      <c r="AM26" s="133"/>
      <c r="AN26" s="133"/>
      <c r="AO26" s="133"/>
      <c r="AR26" s="23"/>
      <c r="BE26" s="125"/>
    </row>
    <row r="27" spans="2:71" s="1" customFormat="1" ht="6.95" customHeight="1">
      <c r="B27" s="23"/>
      <c r="AR27" s="23"/>
      <c r="BE27" s="125"/>
    </row>
    <row r="28" spans="2:71" s="1" customFormat="1" ht="12.75">
      <c r="B28" s="23"/>
      <c r="L28" s="134" t="s">
        <v>37</v>
      </c>
      <c r="M28" s="134"/>
      <c r="N28" s="134"/>
      <c r="O28" s="134"/>
      <c r="P28" s="134"/>
      <c r="W28" s="134" t="s">
        <v>38</v>
      </c>
      <c r="X28" s="134"/>
      <c r="Y28" s="134"/>
      <c r="Z28" s="134"/>
      <c r="AA28" s="134"/>
      <c r="AB28" s="134"/>
      <c r="AC28" s="134"/>
      <c r="AD28" s="134"/>
      <c r="AE28" s="134"/>
      <c r="AK28" s="134" t="s">
        <v>39</v>
      </c>
      <c r="AL28" s="134"/>
      <c r="AM28" s="134"/>
      <c r="AN28" s="134"/>
      <c r="AO28" s="134"/>
      <c r="AR28" s="23"/>
      <c r="BE28" s="125"/>
    </row>
    <row r="29" spans="2:71" s="2" customFormat="1" ht="14.45" customHeight="1">
      <c r="B29" s="26"/>
      <c r="D29" s="19" t="s">
        <v>40</v>
      </c>
      <c r="F29" s="19" t="s">
        <v>41</v>
      </c>
      <c r="L29" s="119">
        <v>0.21</v>
      </c>
      <c r="M29" s="118"/>
      <c r="N29" s="118"/>
      <c r="O29" s="118"/>
      <c r="P29" s="118"/>
      <c r="W29" s="117">
        <f>ROUND(AZ94, 2)</f>
        <v>0</v>
      </c>
      <c r="X29" s="118"/>
      <c r="Y29" s="118"/>
      <c r="Z29" s="118"/>
      <c r="AA29" s="118"/>
      <c r="AB29" s="118"/>
      <c r="AC29" s="118"/>
      <c r="AD29" s="118"/>
      <c r="AE29" s="118"/>
      <c r="AK29" s="117">
        <f>ROUND(AV94, 2)</f>
        <v>0</v>
      </c>
      <c r="AL29" s="118"/>
      <c r="AM29" s="118"/>
      <c r="AN29" s="118"/>
      <c r="AO29" s="118"/>
      <c r="AR29" s="26"/>
      <c r="BE29" s="126"/>
    </row>
    <row r="30" spans="2:71" s="2" customFormat="1" ht="14.45" customHeight="1">
      <c r="B30" s="26"/>
      <c r="F30" s="19" t="s">
        <v>42</v>
      </c>
      <c r="L30" s="119">
        <v>0.15</v>
      </c>
      <c r="M30" s="118"/>
      <c r="N30" s="118"/>
      <c r="O30" s="118"/>
      <c r="P30" s="118"/>
      <c r="W30" s="117">
        <f>ROUND(BA94, 2)</f>
        <v>0</v>
      </c>
      <c r="X30" s="118"/>
      <c r="Y30" s="118"/>
      <c r="Z30" s="118"/>
      <c r="AA30" s="118"/>
      <c r="AB30" s="118"/>
      <c r="AC30" s="118"/>
      <c r="AD30" s="118"/>
      <c r="AE30" s="118"/>
      <c r="AK30" s="117">
        <f>ROUND(AW94, 2)</f>
        <v>0</v>
      </c>
      <c r="AL30" s="118"/>
      <c r="AM30" s="118"/>
      <c r="AN30" s="118"/>
      <c r="AO30" s="118"/>
      <c r="AR30" s="26"/>
      <c r="BE30" s="126"/>
    </row>
    <row r="31" spans="2:71" s="2" customFormat="1" ht="14.45" hidden="1" customHeight="1">
      <c r="B31" s="26"/>
      <c r="F31" s="19" t="s">
        <v>43</v>
      </c>
      <c r="L31" s="119">
        <v>0.21</v>
      </c>
      <c r="M31" s="118"/>
      <c r="N31" s="118"/>
      <c r="O31" s="118"/>
      <c r="P31" s="118"/>
      <c r="W31" s="117">
        <f>ROUND(BB94, 2)</f>
        <v>0</v>
      </c>
      <c r="X31" s="118"/>
      <c r="Y31" s="118"/>
      <c r="Z31" s="118"/>
      <c r="AA31" s="118"/>
      <c r="AB31" s="118"/>
      <c r="AC31" s="118"/>
      <c r="AD31" s="118"/>
      <c r="AE31" s="118"/>
      <c r="AK31" s="117">
        <v>0</v>
      </c>
      <c r="AL31" s="118"/>
      <c r="AM31" s="118"/>
      <c r="AN31" s="118"/>
      <c r="AO31" s="118"/>
      <c r="AR31" s="26"/>
      <c r="BE31" s="126"/>
    </row>
    <row r="32" spans="2:71" s="2" customFormat="1" ht="14.45" hidden="1" customHeight="1">
      <c r="B32" s="26"/>
      <c r="F32" s="19" t="s">
        <v>44</v>
      </c>
      <c r="L32" s="119">
        <v>0.15</v>
      </c>
      <c r="M32" s="118"/>
      <c r="N32" s="118"/>
      <c r="O32" s="118"/>
      <c r="P32" s="118"/>
      <c r="W32" s="117">
        <f>ROUND(BC94, 2)</f>
        <v>0</v>
      </c>
      <c r="X32" s="118"/>
      <c r="Y32" s="118"/>
      <c r="Z32" s="118"/>
      <c r="AA32" s="118"/>
      <c r="AB32" s="118"/>
      <c r="AC32" s="118"/>
      <c r="AD32" s="118"/>
      <c r="AE32" s="118"/>
      <c r="AK32" s="117">
        <v>0</v>
      </c>
      <c r="AL32" s="118"/>
      <c r="AM32" s="118"/>
      <c r="AN32" s="118"/>
      <c r="AO32" s="118"/>
      <c r="AR32" s="26"/>
      <c r="BE32" s="126"/>
    </row>
    <row r="33" spans="2:57" s="2" customFormat="1" ht="14.45" hidden="1" customHeight="1">
      <c r="B33" s="26"/>
      <c r="F33" s="19" t="s">
        <v>45</v>
      </c>
      <c r="L33" s="119">
        <v>0</v>
      </c>
      <c r="M33" s="118"/>
      <c r="N33" s="118"/>
      <c r="O33" s="118"/>
      <c r="P33" s="118"/>
      <c r="W33" s="117">
        <f>ROUND(BD94, 2)</f>
        <v>0</v>
      </c>
      <c r="X33" s="118"/>
      <c r="Y33" s="118"/>
      <c r="Z33" s="118"/>
      <c r="AA33" s="118"/>
      <c r="AB33" s="118"/>
      <c r="AC33" s="118"/>
      <c r="AD33" s="118"/>
      <c r="AE33" s="118"/>
      <c r="AK33" s="117">
        <v>0</v>
      </c>
      <c r="AL33" s="118"/>
      <c r="AM33" s="118"/>
      <c r="AN33" s="118"/>
      <c r="AO33" s="118"/>
      <c r="AR33" s="26"/>
      <c r="BE33" s="126"/>
    </row>
    <row r="34" spans="2:57" s="1" customFormat="1" ht="6.95" customHeight="1">
      <c r="B34" s="23"/>
      <c r="AR34" s="23"/>
      <c r="BE34" s="125"/>
    </row>
    <row r="35" spans="2:57" s="1" customFormat="1" ht="25.9" customHeight="1">
      <c r="B35" s="23"/>
      <c r="C35" s="27"/>
      <c r="D35" s="28" t="s">
        <v>46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47</v>
      </c>
      <c r="U35" s="29"/>
      <c r="V35" s="29"/>
      <c r="W35" s="29"/>
      <c r="X35" s="120" t="s">
        <v>48</v>
      </c>
      <c r="Y35" s="121"/>
      <c r="Z35" s="121"/>
      <c r="AA35" s="121"/>
      <c r="AB35" s="121"/>
      <c r="AC35" s="29"/>
      <c r="AD35" s="29"/>
      <c r="AE35" s="29"/>
      <c r="AF35" s="29"/>
      <c r="AG35" s="29"/>
      <c r="AH35" s="29"/>
      <c r="AI35" s="29"/>
      <c r="AJ35" s="29"/>
      <c r="AK35" s="122">
        <f>SUM(AK26:AK33)</f>
        <v>0</v>
      </c>
      <c r="AL35" s="121"/>
      <c r="AM35" s="121"/>
      <c r="AN35" s="121"/>
      <c r="AO35" s="123"/>
      <c r="AP35" s="27"/>
      <c r="AQ35" s="27"/>
      <c r="AR35" s="23"/>
    </row>
    <row r="36" spans="2:57" s="1" customFormat="1" ht="6.95" customHeight="1">
      <c r="B36" s="23"/>
      <c r="AR36" s="23"/>
    </row>
    <row r="37" spans="2:57" s="1" customFormat="1" ht="14.45" customHeight="1">
      <c r="B37" s="23"/>
      <c r="AR37" s="23"/>
    </row>
    <row r="38" spans="2:57" ht="14.45" customHeight="1">
      <c r="B38" s="12"/>
      <c r="AR38" s="12"/>
    </row>
    <row r="39" spans="2:57" ht="14.45" customHeight="1">
      <c r="B39" s="12"/>
      <c r="AR39" s="12"/>
    </row>
    <row r="40" spans="2:57" ht="14.45" customHeight="1">
      <c r="B40" s="12"/>
      <c r="AR40" s="12"/>
    </row>
    <row r="41" spans="2:57" ht="14.45" customHeight="1">
      <c r="B41" s="12"/>
      <c r="AR41" s="12"/>
    </row>
    <row r="42" spans="2:57" ht="14.45" customHeight="1">
      <c r="B42" s="12"/>
      <c r="AR42" s="12"/>
    </row>
    <row r="43" spans="2:57" ht="14.45" customHeight="1">
      <c r="B43" s="12"/>
      <c r="AR43" s="12"/>
    </row>
    <row r="44" spans="2:57" ht="14.45" customHeight="1">
      <c r="B44" s="12"/>
      <c r="AR44" s="12"/>
    </row>
    <row r="45" spans="2:57" ht="14.45" customHeight="1">
      <c r="B45" s="12"/>
      <c r="AR45" s="12"/>
    </row>
    <row r="46" spans="2:57" ht="14.45" customHeight="1">
      <c r="B46" s="12"/>
      <c r="AR46" s="12"/>
    </row>
    <row r="47" spans="2:57" ht="14.45" customHeight="1">
      <c r="B47" s="12"/>
      <c r="AR47" s="12"/>
    </row>
    <row r="48" spans="2:57" ht="14.45" customHeight="1">
      <c r="B48" s="12"/>
      <c r="AR48" s="12"/>
    </row>
    <row r="49" spans="2:44" s="1" customFormat="1" ht="14.45" customHeight="1">
      <c r="B49" s="23"/>
      <c r="D49" s="31" t="s">
        <v>49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50</v>
      </c>
      <c r="AI49" s="32"/>
      <c r="AJ49" s="32"/>
      <c r="AK49" s="32"/>
      <c r="AL49" s="32"/>
      <c r="AM49" s="32"/>
      <c r="AN49" s="32"/>
      <c r="AO49" s="32"/>
      <c r="AR49" s="23"/>
    </row>
    <row r="50" spans="2:44">
      <c r="B50" s="12"/>
      <c r="AR50" s="12"/>
    </row>
    <row r="51" spans="2:44">
      <c r="B51" s="12"/>
      <c r="AR51" s="12"/>
    </row>
    <row r="52" spans="2:44">
      <c r="B52" s="12"/>
      <c r="AR52" s="12"/>
    </row>
    <row r="53" spans="2:44">
      <c r="B53" s="12"/>
      <c r="AR53" s="12"/>
    </row>
    <row r="54" spans="2:44">
      <c r="B54" s="12"/>
      <c r="AR54" s="12"/>
    </row>
    <row r="55" spans="2:44">
      <c r="B55" s="12"/>
      <c r="AR55" s="12"/>
    </row>
    <row r="56" spans="2:44">
      <c r="B56" s="12"/>
      <c r="AR56" s="12"/>
    </row>
    <row r="57" spans="2:44">
      <c r="B57" s="12"/>
      <c r="AR57" s="12"/>
    </row>
    <row r="58" spans="2:44">
      <c r="B58" s="12"/>
      <c r="AR58" s="12"/>
    </row>
    <row r="59" spans="2:44">
      <c r="B59" s="12"/>
      <c r="AR59" s="12"/>
    </row>
    <row r="60" spans="2:44" s="1" customFormat="1" ht="12.75">
      <c r="B60" s="23"/>
      <c r="D60" s="33" t="s">
        <v>51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3" t="s">
        <v>52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33" t="s">
        <v>51</v>
      </c>
      <c r="AI60" s="25"/>
      <c r="AJ60" s="25"/>
      <c r="AK60" s="25"/>
      <c r="AL60" s="25"/>
      <c r="AM60" s="33" t="s">
        <v>52</v>
      </c>
      <c r="AN60" s="25"/>
      <c r="AO60" s="25"/>
      <c r="AR60" s="23"/>
    </row>
    <row r="61" spans="2:44">
      <c r="B61" s="12"/>
      <c r="AR61" s="12"/>
    </row>
    <row r="62" spans="2:44">
      <c r="B62" s="12"/>
      <c r="AR62" s="12"/>
    </row>
    <row r="63" spans="2:44">
      <c r="B63" s="12"/>
      <c r="AR63" s="12"/>
    </row>
    <row r="64" spans="2:44" s="1" customFormat="1" ht="12.75">
      <c r="B64" s="23"/>
      <c r="D64" s="31" t="s">
        <v>53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54</v>
      </c>
      <c r="AI64" s="32"/>
      <c r="AJ64" s="32"/>
      <c r="AK64" s="32"/>
      <c r="AL64" s="32"/>
      <c r="AM64" s="32"/>
      <c r="AN64" s="32"/>
      <c r="AO64" s="32"/>
      <c r="AR64" s="23"/>
    </row>
    <row r="65" spans="2:44">
      <c r="B65" s="12"/>
      <c r="AR65" s="12"/>
    </row>
    <row r="66" spans="2:44">
      <c r="B66" s="12"/>
      <c r="AR66" s="12"/>
    </row>
    <row r="67" spans="2:44">
      <c r="B67" s="12"/>
      <c r="AR67" s="12"/>
    </row>
    <row r="68" spans="2:44">
      <c r="B68" s="12"/>
      <c r="AR68" s="12"/>
    </row>
    <row r="69" spans="2:44">
      <c r="B69" s="12"/>
      <c r="AR69" s="12"/>
    </row>
    <row r="70" spans="2:44">
      <c r="B70" s="12"/>
      <c r="AR70" s="12"/>
    </row>
    <row r="71" spans="2:44">
      <c r="B71" s="12"/>
      <c r="AR71" s="12"/>
    </row>
    <row r="72" spans="2:44">
      <c r="B72" s="12"/>
      <c r="AR72" s="12"/>
    </row>
    <row r="73" spans="2:44">
      <c r="B73" s="12"/>
      <c r="AR73" s="12"/>
    </row>
    <row r="74" spans="2:44">
      <c r="B74" s="12"/>
      <c r="AR74" s="12"/>
    </row>
    <row r="75" spans="2:44" s="1" customFormat="1" ht="12.75">
      <c r="B75" s="23"/>
      <c r="D75" s="33" t="s">
        <v>51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33" t="s">
        <v>52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33" t="s">
        <v>51</v>
      </c>
      <c r="AI75" s="25"/>
      <c r="AJ75" s="25"/>
      <c r="AK75" s="25"/>
      <c r="AL75" s="25"/>
      <c r="AM75" s="33" t="s">
        <v>52</v>
      </c>
      <c r="AN75" s="25"/>
      <c r="AO75" s="25"/>
      <c r="AR75" s="23"/>
    </row>
    <row r="76" spans="2:44" s="1" customFormat="1">
      <c r="B76" s="23"/>
      <c r="AR76" s="23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3"/>
    </row>
    <row r="81" spans="1:90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3"/>
    </row>
    <row r="82" spans="1:90" s="1" customFormat="1" ht="24.95" customHeight="1">
      <c r="B82" s="23"/>
      <c r="C82" s="13" t="s">
        <v>55</v>
      </c>
      <c r="AR82" s="23"/>
    </row>
    <row r="83" spans="1:90" s="1" customFormat="1" ht="6.95" customHeight="1">
      <c r="B83" s="23"/>
      <c r="AR83" s="23"/>
    </row>
    <row r="84" spans="1:90" s="3" customFormat="1" ht="12" customHeight="1">
      <c r="B84" s="38"/>
      <c r="C84" s="19" t="s">
        <v>13</v>
      </c>
      <c r="L84" s="3">
        <f>K5</f>
        <v>0</v>
      </c>
      <c r="AR84" s="38"/>
    </row>
    <row r="85" spans="1:90" s="4" customFormat="1" ht="36.950000000000003" customHeight="1">
      <c r="B85" s="39"/>
      <c r="C85" s="40" t="s">
        <v>16</v>
      </c>
      <c r="L85" s="108" t="str">
        <f>K6</f>
        <v>SO. 01 chodník Hranická (Na Příkopě – SPEDOS)</v>
      </c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R85" s="39"/>
    </row>
    <row r="86" spans="1:90" s="1" customFormat="1" ht="6.95" customHeight="1">
      <c r="B86" s="23"/>
      <c r="AR86" s="23"/>
    </row>
    <row r="87" spans="1:90" s="1" customFormat="1" ht="12" customHeight="1">
      <c r="B87" s="23"/>
      <c r="C87" s="19" t="s">
        <v>20</v>
      </c>
      <c r="L87" s="41" t="str">
        <f>IF(K8="","",K8)</f>
        <v>Valašské Meziříčí</v>
      </c>
      <c r="AI87" s="19" t="s">
        <v>22</v>
      </c>
      <c r="AM87" s="110" t="str">
        <f>IF(AN8= "","",AN8)</f>
        <v>3. 3. 2023</v>
      </c>
      <c r="AN87" s="110"/>
      <c r="AR87" s="23"/>
    </row>
    <row r="88" spans="1:90" s="1" customFormat="1" ht="6.95" customHeight="1">
      <c r="B88" s="23"/>
      <c r="AR88" s="23"/>
    </row>
    <row r="89" spans="1:90" s="1" customFormat="1" ht="15.2" customHeight="1">
      <c r="B89" s="23"/>
      <c r="C89" s="19" t="s">
        <v>24</v>
      </c>
      <c r="L89" s="3" t="str">
        <f>IF(E11= "","",E11)</f>
        <v>Město Valašské Meziříčí</v>
      </c>
      <c r="AI89" s="19" t="s">
        <v>30</v>
      </c>
      <c r="AM89" s="111" t="str">
        <f>IF(E17="","",E17)</f>
        <v xml:space="preserve"> </v>
      </c>
      <c r="AN89" s="112"/>
      <c r="AO89" s="112"/>
      <c r="AP89" s="112"/>
      <c r="AR89" s="23"/>
      <c r="AS89" s="113" t="s">
        <v>56</v>
      </c>
      <c r="AT89" s="114"/>
      <c r="AU89" s="43"/>
      <c r="AV89" s="43"/>
      <c r="AW89" s="43"/>
      <c r="AX89" s="43"/>
      <c r="AY89" s="43"/>
      <c r="AZ89" s="43"/>
      <c r="BA89" s="43"/>
      <c r="BB89" s="43"/>
      <c r="BC89" s="43"/>
      <c r="BD89" s="44"/>
    </row>
    <row r="90" spans="1:90" s="1" customFormat="1" ht="15.2" customHeight="1">
      <c r="B90" s="23"/>
      <c r="C90" s="19" t="s">
        <v>28</v>
      </c>
      <c r="L90" s="3" t="str">
        <f>IF(E14= "Vyplň údaj","",E14)</f>
        <v/>
      </c>
      <c r="AI90" s="19" t="s">
        <v>33</v>
      </c>
      <c r="AM90" s="111" t="str">
        <f>IF(E20="","",E20)</f>
        <v>Fajfrová Irena</v>
      </c>
      <c r="AN90" s="112"/>
      <c r="AO90" s="112"/>
      <c r="AP90" s="112"/>
      <c r="AR90" s="23"/>
      <c r="AS90" s="115"/>
      <c r="AT90" s="116"/>
      <c r="BD90" s="45"/>
    </row>
    <row r="91" spans="1:90" s="1" customFormat="1" ht="10.9" customHeight="1">
      <c r="B91" s="23"/>
      <c r="AR91" s="23"/>
      <c r="AS91" s="115"/>
      <c r="AT91" s="116"/>
      <c r="BD91" s="45"/>
    </row>
    <row r="92" spans="1:90" s="1" customFormat="1" ht="29.25" customHeight="1">
      <c r="B92" s="23"/>
      <c r="C92" s="98" t="s">
        <v>57</v>
      </c>
      <c r="D92" s="99"/>
      <c r="E92" s="99"/>
      <c r="F92" s="99"/>
      <c r="G92" s="99"/>
      <c r="H92" s="46"/>
      <c r="I92" s="100" t="s">
        <v>58</v>
      </c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101" t="s">
        <v>59</v>
      </c>
      <c r="AH92" s="99"/>
      <c r="AI92" s="99"/>
      <c r="AJ92" s="99"/>
      <c r="AK92" s="99"/>
      <c r="AL92" s="99"/>
      <c r="AM92" s="99"/>
      <c r="AN92" s="100" t="s">
        <v>60</v>
      </c>
      <c r="AO92" s="99"/>
      <c r="AP92" s="102"/>
      <c r="AQ92" s="47" t="s">
        <v>61</v>
      </c>
      <c r="AR92" s="23"/>
      <c r="AS92" s="48" t="s">
        <v>62</v>
      </c>
      <c r="AT92" s="49" t="s">
        <v>63</v>
      </c>
      <c r="AU92" s="49" t="s">
        <v>64</v>
      </c>
      <c r="AV92" s="49" t="s">
        <v>65</v>
      </c>
      <c r="AW92" s="49" t="s">
        <v>66</v>
      </c>
      <c r="AX92" s="49" t="s">
        <v>67</v>
      </c>
      <c r="AY92" s="49" t="s">
        <v>68</v>
      </c>
      <c r="AZ92" s="49" t="s">
        <v>69</v>
      </c>
      <c r="BA92" s="49" t="s">
        <v>70</v>
      </c>
      <c r="BB92" s="49" t="s">
        <v>71</v>
      </c>
      <c r="BC92" s="49" t="s">
        <v>72</v>
      </c>
      <c r="BD92" s="50" t="s">
        <v>73</v>
      </c>
    </row>
    <row r="93" spans="1:90" s="1" customFormat="1" ht="10.9" customHeight="1">
      <c r="B93" s="23"/>
      <c r="AR93" s="23"/>
      <c r="AS93" s="51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</row>
    <row r="94" spans="1:90" s="5" customFormat="1" ht="32.450000000000003" customHeight="1">
      <c r="B94" s="52"/>
      <c r="C94" s="53" t="s">
        <v>74</v>
      </c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55" t="s">
        <v>1</v>
      </c>
      <c r="AR94" s="52"/>
      <c r="AS94" s="56">
        <f>ROUND(AS95,2)</f>
        <v>0</v>
      </c>
      <c r="AT94" s="57">
        <f>ROUND(SUM(AV94:AW94),2)</f>
        <v>0</v>
      </c>
      <c r="AU94" s="58">
        <f>ROUND(AU95,5)</f>
        <v>0</v>
      </c>
      <c r="AV94" s="57">
        <f>ROUND(AZ94*L29,2)</f>
        <v>0</v>
      </c>
      <c r="AW94" s="57">
        <f>ROUND(BA94*L30,2)</f>
        <v>0</v>
      </c>
      <c r="AX94" s="57">
        <f>ROUND(BB94*L29,2)</f>
        <v>0</v>
      </c>
      <c r="AY94" s="57">
        <f>ROUND(BC94*L30,2)</f>
        <v>0</v>
      </c>
      <c r="AZ94" s="57">
        <f>ROUND(AZ95,2)</f>
        <v>0</v>
      </c>
      <c r="BA94" s="57">
        <f>ROUND(BA95,2)</f>
        <v>0</v>
      </c>
      <c r="BB94" s="57">
        <f>ROUND(BB95,2)</f>
        <v>0</v>
      </c>
      <c r="BC94" s="57">
        <f>ROUND(BC95,2)</f>
        <v>0</v>
      </c>
      <c r="BD94" s="59">
        <f>ROUND(BD95,2)</f>
        <v>0</v>
      </c>
      <c r="BS94" s="60" t="s">
        <v>75</v>
      </c>
      <c r="BT94" s="60" t="s">
        <v>76</v>
      </c>
      <c r="BV94" s="60" t="s">
        <v>77</v>
      </c>
      <c r="BW94" s="60" t="s">
        <v>4</v>
      </c>
      <c r="BX94" s="60" t="s">
        <v>78</v>
      </c>
      <c r="CL94" s="60" t="s">
        <v>1</v>
      </c>
    </row>
    <row r="95" spans="1:90" s="6" customFormat="1" ht="24.75" customHeight="1">
      <c r="A95" s="61" t="s">
        <v>79</v>
      </c>
      <c r="B95" s="62"/>
      <c r="C95" s="63"/>
      <c r="D95" s="105"/>
      <c r="E95" s="105"/>
      <c r="F95" s="105"/>
      <c r="G95" s="105"/>
      <c r="H95" s="105"/>
      <c r="I95" s="64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3">
        <f>'Mesto1098 - SO. 01 chodní...'!J28</f>
        <v>0</v>
      </c>
      <c r="AH95" s="104"/>
      <c r="AI95" s="104"/>
      <c r="AJ95" s="104"/>
      <c r="AK95" s="104"/>
      <c r="AL95" s="104"/>
      <c r="AM95" s="104"/>
      <c r="AN95" s="103">
        <f>SUM(AG95,AT95)</f>
        <v>0</v>
      </c>
      <c r="AO95" s="104"/>
      <c r="AP95" s="104"/>
      <c r="AQ95" s="65" t="s">
        <v>80</v>
      </c>
      <c r="AR95" s="62"/>
      <c r="AS95" s="66">
        <v>0</v>
      </c>
      <c r="AT95" s="67">
        <f>ROUND(SUM(AV95:AW95),2)</f>
        <v>0</v>
      </c>
      <c r="AU95" s="68">
        <f>'Mesto1098 - SO. 01 chodní...'!P122</f>
        <v>0</v>
      </c>
      <c r="AV95" s="67">
        <f>'Mesto1098 - SO. 01 chodní...'!J31</f>
        <v>0</v>
      </c>
      <c r="AW95" s="67">
        <f>'Mesto1098 - SO. 01 chodní...'!J32</f>
        <v>0</v>
      </c>
      <c r="AX95" s="67">
        <f>'Mesto1098 - SO. 01 chodní...'!J33</f>
        <v>0</v>
      </c>
      <c r="AY95" s="67">
        <f>'Mesto1098 - SO. 01 chodní...'!J34</f>
        <v>0</v>
      </c>
      <c r="AZ95" s="67">
        <f>'Mesto1098 - SO. 01 chodní...'!F31</f>
        <v>0</v>
      </c>
      <c r="BA95" s="67">
        <f>'Mesto1098 - SO. 01 chodní...'!F32</f>
        <v>0</v>
      </c>
      <c r="BB95" s="67">
        <f>'Mesto1098 - SO. 01 chodní...'!F33</f>
        <v>0</v>
      </c>
      <c r="BC95" s="67">
        <f>'Mesto1098 - SO. 01 chodní...'!F34</f>
        <v>0</v>
      </c>
      <c r="BD95" s="69">
        <f>'Mesto1098 - SO. 01 chodní...'!F35</f>
        <v>0</v>
      </c>
      <c r="BT95" s="70" t="s">
        <v>81</v>
      </c>
      <c r="BU95" s="70" t="s">
        <v>82</v>
      </c>
      <c r="BV95" s="70" t="s">
        <v>77</v>
      </c>
      <c r="BW95" s="70" t="s">
        <v>4</v>
      </c>
      <c r="BX95" s="70" t="s">
        <v>78</v>
      </c>
      <c r="CL95" s="70" t="s">
        <v>1</v>
      </c>
    </row>
    <row r="96" spans="1:90" s="1" customFormat="1" ht="30" customHeight="1">
      <c r="B96" s="23"/>
      <c r="AR96" s="23"/>
    </row>
    <row r="97" spans="2:44" s="1" customFormat="1" ht="6.95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098 - SO. 01 chod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4"/>
  <sheetViews>
    <sheetView showGridLines="0" tabSelected="1" topLeftCell="A106" workbookViewId="0">
      <selection activeCell="J128" sqref="J128"/>
    </sheetView>
  </sheetViews>
  <sheetFormatPr defaultRowHeight="11.25"/>
  <cols>
    <col min="1" max="1" width="8.33203125" style="136" customWidth="1"/>
    <col min="2" max="2" width="1.1640625" style="136" customWidth="1"/>
    <col min="3" max="3" width="4.1640625" style="136" customWidth="1"/>
    <col min="4" max="4" width="4.33203125" style="136" customWidth="1"/>
    <col min="5" max="5" width="17.1640625" style="136" customWidth="1"/>
    <col min="6" max="6" width="50.83203125" style="136" customWidth="1"/>
    <col min="7" max="7" width="7.5" style="136" customWidth="1"/>
    <col min="8" max="8" width="14" style="136" customWidth="1"/>
    <col min="9" max="9" width="15.83203125" style="136" customWidth="1"/>
    <col min="10" max="11" width="22.33203125" style="136" customWidth="1"/>
    <col min="12" max="12" width="9.33203125" style="136" customWidth="1"/>
    <col min="13" max="13" width="10.83203125" style="136" hidden="1" customWidth="1"/>
    <col min="14" max="14" width="9.33203125" style="136" hidden="1"/>
    <col min="15" max="20" width="14.1640625" style="136" hidden="1" customWidth="1"/>
    <col min="21" max="21" width="16.33203125" style="136" hidden="1" customWidth="1"/>
    <col min="22" max="22" width="12.33203125" style="136" customWidth="1"/>
    <col min="23" max="23" width="16.33203125" style="136" customWidth="1"/>
    <col min="24" max="24" width="12.33203125" style="136" customWidth="1"/>
    <col min="25" max="25" width="15" style="136" customWidth="1"/>
    <col min="26" max="26" width="11" style="136" customWidth="1"/>
    <col min="27" max="27" width="15" style="136" customWidth="1"/>
    <col min="28" max="28" width="16.33203125" style="136" customWidth="1"/>
    <col min="29" max="29" width="11" style="136" customWidth="1"/>
    <col min="30" max="30" width="15" style="136" customWidth="1"/>
    <col min="31" max="31" width="16.33203125" style="136" customWidth="1"/>
    <col min="32" max="43" width="9.33203125" style="136"/>
    <col min="44" max="65" width="9.33203125" style="136" hidden="1"/>
    <col min="66" max="16384" width="9.33203125" style="136"/>
  </cols>
  <sheetData>
    <row r="2" spans="2:56" ht="36.950000000000003" customHeight="1">
      <c r="L2" s="137" t="s">
        <v>5</v>
      </c>
      <c r="M2" s="138"/>
      <c r="N2" s="138"/>
      <c r="O2" s="138"/>
      <c r="P2" s="138"/>
      <c r="Q2" s="138"/>
      <c r="R2" s="138"/>
      <c r="S2" s="138"/>
      <c r="T2" s="138"/>
      <c r="U2" s="138"/>
      <c r="V2" s="138"/>
      <c r="AT2" s="139" t="s">
        <v>4</v>
      </c>
      <c r="AZ2" s="140" t="s">
        <v>83</v>
      </c>
      <c r="BA2" s="140" t="s">
        <v>1</v>
      </c>
      <c r="BB2" s="140" t="s">
        <v>1</v>
      </c>
      <c r="BC2" s="140" t="s">
        <v>84</v>
      </c>
      <c r="BD2" s="140" t="s">
        <v>85</v>
      </c>
    </row>
    <row r="3" spans="2:56" ht="6.95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3"/>
      <c r="AT3" s="139" t="s">
        <v>85</v>
      </c>
      <c r="AZ3" s="140" t="s">
        <v>86</v>
      </c>
      <c r="BA3" s="140" t="s">
        <v>1</v>
      </c>
      <c r="BB3" s="140" t="s">
        <v>1</v>
      </c>
      <c r="BC3" s="140" t="s">
        <v>87</v>
      </c>
      <c r="BD3" s="140" t="s">
        <v>85</v>
      </c>
    </row>
    <row r="4" spans="2:56" ht="24.95" customHeight="1">
      <c r="B4" s="143"/>
      <c r="D4" s="144" t="s">
        <v>88</v>
      </c>
      <c r="L4" s="143"/>
      <c r="M4" s="145" t="s">
        <v>10</v>
      </c>
      <c r="AT4" s="139" t="s">
        <v>3</v>
      </c>
    </row>
    <row r="5" spans="2:56" ht="6.95" customHeight="1">
      <c r="B5" s="143"/>
      <c r="L5" s="143"/>
    </row>
    <row r="6" spans="2:56" s="146" customFormat="1" ht="12" customHeight="1">
      <c r="B6" s="76"/>
      <c r="D6" s="147" t="s">
        <v>16</v>
      </c>
      <c r="L6" s="76"/>
    </row>
    <row r="7" spans="2:56" s="146" customFormat="1" ht="16.5" customHeight="1">
      <c r="B7" s="76"/>
      <c r="E7" s="148" t="s">
        <v>17</v>
      </c>
      <c r="F7" s="149"/>
      <c r="G7" s="149"/>
      <c r="H7" s="149"/>
      <c r="L7" s="76"/>
    </row>
    <row r="8" spans="2:56" s="146" customFormat="1">
      <c r="B8" s="76"/>
      <c r="L8" s="76"/>
    </row>
    <row r="9" spans="2:56" s="146" customFormat="1" ht="12" customHeight="1">
      <c r="B9" s="76"/>
      <c r="D9" s="147" t="s">
        <v>18</v>
      </c>
      <c r="F9" s="150" t="s">
        <v>1</v>
      </c>
      <c r="I9" s="147" t="s">
        <v>19</v>
      </c>
      <c r="J9" s="150" t="s">
        <v>1</v>
      </c>
      <c r="L9" s="76"/>
    </row>
    <row r="10" spans="2:56" s="146" customFormat="1" ht="12" customHeight="1">
      <c r="B10" s="76"/>
      <c r="D10" s="147" t="s">
        <v>20</v>
      </c>
      <c r="F10" s="150" t="s">
        <v>21</v>
      </c>
      <c r="I10" s="147" t="s">
        <v>22</v>
      </c>
      <c r="J10" s="151" t="str">
        <f>'Rekapitulace stavby'!AN8</f>
        <v>3. 3. 2023</v>
      </c>
      <c r="L10" s="76"/>
    </row>
    <row r="11" spans="2:56" s="146" customFormat="1" ht="10.9" customHeight="1">
      <c r="B11" s="76"/>
      <c r="L11" s="76"/>
    </row>
    <row r="12" spans="2:56" s="146" customFormat="1" ht="12" customHeight="1">
      <c r="B12" s="76"/>
      <c r="D12" s="147" t="s">
        <v>24</v>
      </c>
      <c r="I12" s="147" t="s">
        <v>25</v>
      </c>
      <c r="J12" s="150" t="s">
        <v>1</v>
      </c>
      <c r="L12" s="76"/>
    </row>
    <row r="13" spans="2:56" s="146" customFormat="1" ht="18" customHeight="1">
      <c r="B13" s="76"/>
      <c r="E13" s="150" t="s">
        <v>26</v>
      </c>
      <c r="I13" s="147" t="s">
        <v>27</v>
      </c>
      <c r="J13" s="150" t="s">
        <v>1</v>
      </c>
      <c r="L13" s="76"/>
    </row>
    <row r="14" spans="2:56" s="146" customFormat="1" ht="6.95" customHeight="1">
      <c r="B14" s="76"/>
      <c r="L14" s="76"/>
    </row>
    <row r="15" spans="2:56" s="146" customFormat="1" ht="12" customHeight="1">
      <c r="B15" s="76"/>
      <c r="D15" s="147" t="s">
        <v>28</v>
      </c>
      <c r="I15" s="147" t="s">
        <v>25</v>
      </c>
      <c r="J15" s="95" t="str">
        <f>'Rekapitulace stavby'!AN13</f>
        <v>Vyplň údaj</v>
      </c>
      <c r="L15" s="76"/>
    </row>
    <row r="16" spans="2:56" s="146" customFormat="1" ht="18" customHeight="1">
      <c r="B16" s="76"/>
      <c r="E16" s="135" t="str">
        <f>'Rekapitulace stavby'!E14</f>
        <v>Vyplň údaj</v>
      </c>
      <c r="F16" s="152"/>
      <c r="G16" s="152"/>
      <c r="H16" s="152"/>
      <c r="I16" s="147" t="s">
        <v>27</v>
      </c>
      <c r="J16" s="95" t="str">
        <f>'Rekapitulace stavby'!AN14</f>
        <v>Vyplň údaj</v>
      </c>
      <c r="L16" s="76"/>
    </row>
    <row r="17" spans="2:12" s="146" customFormat="1" ht="6.95" customHeight="1">
      <c r="B17" s="76"/>
      <c r="L17" s="76"/>
    </row>
    <row r="18" spans="2:12" s="146" customFormat="1" ht="12" customHeight="1">
      <c r="B18" s="76"/>
      <c r="D18" s="147" t="s">
        <v>30</v>
      </c>
      <c r="I18" s="147" t="s">
        <v>25</v>
      </c>
      <c r="J18" s="150" t="str">
        <f>IF('Rekapitulace stavby'!AN16="","",'Rekapitulace stavby'!AN16)</f>
        <v/>
      </c>
      <c r="L18" s="76"/>
    </row>
    <row r="19" spans="2:12" s="146" customFormat="1" ht="18" customHeight="1">
      <c r="B19" s="76"/>
      <c r="E19" s="150" t="str">
        <f>IF('Rekapitulace stavby'!E17="","",'Rekapitulace stavby'!E17)</f>
        <v xml:space="preserve"> </v>
      </c>
      <c r="I19" s="147" t="s">
        <v>27</v>
      </c>
      <c r="J19" s="150" t="str">
        <f>IF('Rekapitulace stavby'!AN17="","",'Rekapitulace stavby'!AN17)</f>
        <v/>
      </c>
      <c r="L19" s="76"/>
    </row>
    <row r="20" spans="2:12" s="146" customFormat="1" ht="6.95" customHeight="1">
      <c r="B20" s="76"/>
      <c r="L20" s="76"/>
    </row>
    <row r="21" spans="2:12" s="146" customFormat="1" ht="12" customHeight="1">
      <c r="B21" s="76"/>
      <c r="D21" s="147" t="s">
        <v>33</v>
      </c>
      <c r="I21" s="147" t="s">
        <v>25</v>
      </c>
      <c r="J21" s="150" t="s">
        <v>1</v>
      </c>
      <c r="L21" s="76"/>
    </row>
    <row r="22" spans="2:12" s="146" customFormat="1" ht="18" customHeight="1">
      <c r="B22" s="76"/>
      <c r="E22" s="150" t="s">
        <v>34</v>
      </c>
      <c r="I22" s="147" t="s">
        <v>27</v>
      </c>
      <c r="J22" s="150" t="s">
        <v>1</v>
      </c>
      <c r="L22" s="76"/>
    </row>
    <row r="23" spans="2:12" s="146" customFormat="1" ht="6.95" customHeight="1">
      <c r="B23" s="76"/>
      <c r="L23" s="76"/>
    </row>
    <row r="24" spans="2:12" s="146" customFormat="1" ht="12" customHeight="1">
      <c r="B24" s="76"/>
      <c r="D24" s="147" t="s">
        <v>35</v>
      </c>
      <c r="L24" s="76"/>
    </row>
    <row r="25" spans="2:12" s="154" customFormat="1" ht="16.5" customHeight="1">
      <c r="B25" s="153"/>
      <c r="E25" s="155" t="s">
        <v>1</v>
      </c>
      <c r="F25" s="155"/>
      <c r="G25" s="155"/>
      <c r="H25" s="155"/>
      <c r="L25" s="153"/>
    </row>
    <row r="26" spans="2:12" s="146" customFormat="1" ht="6.95" customHeight="1">
      <c r="B26" s="76"/>
      <c r="L26" s="76"/>
    </row>
    <row r="27" spans="2:12" s="146" customFormat="1" ht="6.95" customHeight="1">
      <c r="B27" s="76"/>
      <c r="D27" s="156"/>
      <c r="E27" s="156"/>
      <c r="F27" s="156"/>
      <c r="G27" s="156"/>
      <c r="H27" s="156"/>
      <c r="I27" s="156"/>
      <c r="J27" s="156"/>
      <c r="K27" s="156"/>
      <c r="L27" s="76"/>
    </row>
    <row r="28" spans="2:12" s="146" customFormat="1" ht="25.35" customHeight="1">
      <c r="B28" s="76"/>
      <c r="D28" s="157" t="s">
        <v>36</v>
      </c>
      <c r="J28" s="158">
        <f>ROUND(J122, 2)</f>
        <v>0</v>
      </c>
      <c r="L28" s="76"/>
    </row>
    <row r="29" spans="2:12" s="146" customFormat="1" ht="6.95" customHeight="1">
      <c r="B29" s="76"/>
      <c r="D29" s="156"/>
      <c r="E29" s="156"/>
      <c r="F29" s="156"/>
      <c r="G29" s="156"/>
      <c r="H29" s="156"/>
      <c r="I29" s="156"/>
      <c r="J29" s="156"/>
      <c r="K29" s="156"/>
      <c r="L29" s="76"/>
    </row>
    <row r="30" spans="2:12" s="146" customFormat="1" ht="14.45" customHeight="1">
      <c r="B30" s="76"/>
      <c r="F30" s="159" t="s">
        <v>38</v>
      </c>
      <c r="I30" s="159" t="s">
        <v>37</v>
      </c>
      <c r="J30" s="159" t="s">
        <v>39</v>
      </c>
      <c r="L30" s="76"/>
    </row>
    <row r="31" spans="2:12" s="146" customFormat="1" ht="14.45" customHeight="1">
      <c r="B31" s="76"/>
      <c r="D31" s="160" t="s">
        <v>40</v>
      </c>
      <c r="E31" s="147" t="s">
        <v>41</v>
      </c>
      <c r="F31" s="161">
        <f>ROUND((SUM(BE122:BE213)),  2)</f>
        <v>0</v>
      </c>
      <c r="I31" s="162">
        <v>0.21</v>
      </c>
      <c r="J31" s="161">
        <f>ROUND(((SUM(BE122:BE213))*I31),  2)</f>
        <v>0</v>
      </c>
      <c r="L31" s="76"/>
    </row>
    <row r="32" spans="2:12" s="146" customFormat="1" ht="14.45" customHeight="1">
      <c r="B32" s="76"/>
      <c r="E32" s="147" t="s">
        <v>42</v>
      </c>
      <c r="F32" s="161">
        <f>ROUND((SUM(BF122:BF213)),  2)</f>
        <v>0</v>
      </c>
      <c r="I32" s="162">
        <v>0.15</v>
      </c>
      <c r="J32" s="161">
        <f>ROUND(((SUM(BF122:BF213))*I32),  2)</f>
        <v>0</v>
      </c>
      <c r="L32" s="76"/>
    </row>
    <row r="33" spans="2:12" s="146" customFormat="1" ht="14.45" hidden="1" customHeight="1">
      <c r="B33" s="76"/>
      <c r="E33" s="147" t="s">
        <v>43</v>
      </c>
      <c r="F33" s="161">
        <f>ROUND((SUM(BG122:BG213)),  2)</f>
        <v>0</v>
      </c>
      <c r="I33" s="162">
        <v>0.21</v>
      </c>
      <c r="J33" s="161">
        <f>0</f>
        <v>0</v>
      </c>
      <c r="L33" s="76"/>
    </row>
    <row r="34" spans="2:12" s="146" customFormat="1" ht="14.45" hidden="1" customHeight="1">
      <c r="B34" s="76"/>
      <c r="E34" s="147" t="s">
        <v>44</v>
      </c>
      <c r="F34" s="161">
        <f>ROUND((SUM(BH122:BH213)),  2)</f>
        <v>0</v>
      </c>
      <c r="I34" s="162">
        <v>0.15</v>
      </c>
      <c r="J34" s="161">
        <f>0</f>
        <v>0</v>
      </c>
      <c r="L34" s="76"/>
    </row>
    <row r="35" spans="2:12" s="146" customFormat="1" ht="14.45" hidden="1" customHeight="1">
      <c r="B35" s="76"/>
      <c r="E35" s="147" t="s">
        <v>45</v>
      </c>
      <c r="F35" s="161">
        <f>ROUND((SUM(BI122:BI213)),  2)</f>
        <v>0</v>
      </c>
      <c r="I35" s="162">
        <v>0</v>
      </c>
      <c r="J35" s="161">
        <f>0</f>
        <v>0</v>
      </c>
      <c r="L35" s="76"/>
    </row>
    <row r="36" spans="2:12" s="146" customFormat="1" ht="6.95" customHeight="1">
      <c r="B36" s="76"/>
      <c r="L36" s="76"/>
    </row>
    <row r="37" spans="2:12" s="146" customFormat="1" ht="25.35" customHeight="1">
      <c r="B37" s="76"/>
      <c r="C37" s="163"/>
      <c r="D37" s="164" t="s">
        <v>46</v>
      </c>
      <c r="E37" s="165"/>
      <c r="F37" s="165"/>
      <c r="G37" s="166" t="s">
        <v>47</v>
      </c>
      <c r="H37" s="167" t="s">
        <v>48</v>
      </c>
      <c r="I37" s="165"/>
      <c r="J37" s="168">
        <f>SUM(J28:J35)</f>
        <v>0</v>
      </c>
      <c r="K37" s="169"/>
      <c r="L37" s="76"/>
    </row>
    <row r="38" spans="2:12" s="146" customFormat="1" ht="14.45" customHeight="1">
      <c r="B38" s="76"/>
      <c r="L38" s="76"/>
    </row>
    <row r="39" spans="2:12" ht="14.45" customHeight="1">
      <c r="B39" s="143"/>
      <c r="L39" s="143"/>
    </row>
    <row r="40" spans="2:12" ht="14.45" customHeight="1">
      <c r="B40" s="143"/>
      <c r="L40" s="143"/>
    </row>
    <row r="41" spans="2:12" ht="14.45" customHeight="1">
      <c r="B41" s="143"/>
      <c r="L41" s="143"/>
    </row>
    <row r="42" spans="2:12" ht="14.45" customHeight="1">
      <c r="B42" s="143"/>
      <c r="L42" s="143"/>
    </row>
    <row r="43" spans="2:12" ht="14.45" customHeight="1">
      <c r="B43" s="143"/>
      <c r="L43" s="143"/>
    </row>
    <row r="44" spans="2:12" ht="14.45" customHeight="1">
      <c r="B44" s="143"/>
      <c r="L44" s="143"/>
    </row>
    <row r="45" spans="2:12" ht="14.45" customHeight="1">
      <c r="B45" s="143"/>
      <c r="L45" s="143"/>
    </row>
    <row r="46" spans="2:12" ht="14.45" customHeight="1">
      <c r="B46" s="143"/>
      <c r="L46" s="143"/>
    </row>
    <row r="47" spans="2:12" ht="14.45" customHeight="1">
      <c r="B47" s="143"/>
      <c r="L47" s="143"/>
    </row>
    <row r="48" spans="2:12" ht="14.45" customHeight="1">
      <c r="B48" s="143"/>
      <c r="L48" s="143"/>
    </row>
    <row r="49" spans="2:12" ht="14.45" customHeight="1">
      <c r="B49" s="143"/>
      <c r="L49" s="143"/>
    </row>
    <row r="50" spans="2:12" s="146" customFormat="1" ht="14.45" customHeight="1">
      <c r="B50" s="76"/>
      <c r="D50" s="170" t="s">
        <v>49</v>
      </c>
      <c r="E50" s="171"/>
      <c r="F50" s="171"/>
      <c r="G50" s="170" t="s">
        <v>50</v>
      </c>
      <c r="H50" s="171"/>
      <c r="I50" s="171"/>
      <c r="J50" s="171"/>
      <c r="K50" s="171"/>
      <c r="L50" s="76"/>
    </row>
    <row r="51" spans="2:12">
      <c r="B51" s="143"/>
      <c r="L51" s="143"/>
    </row>
    <row r="52" spans="2:12">
      <c r="B52" s="143"/>
      <c r="L52" s="143"/>
    </row>
    <row r="53" spans="2:12">
      <c r="B53" s="143"/>
      <c r="L53" s="143"/>
    </row>
    <row r="54" spans="2:12">
      <c r="B54" s="143"/>
      <c r="L54" s="143"/>
    </row>
    <row r="55" spans="2:12">
      <c r="B55" s="143"/>
      <c r="L55" s="143"/>
    </row>
    <row r="56" spans="2:12">
      <c r="B56" s="143"/>
      <c r="L56" s="143"/>
    </row>
    <row r="57" spans="2:12">
      <c r="B57" s="143"/>
      <c r="L57" s="143"/>
    </row>
    <row r="58" spans="2:12">
      <c r="B58" s="143"/>
      <c r="L58" s="143"/>
    </row>
    <row r="59" spans="2:12">
      <c r="B59" s="143"/>
      <c r="L59" s="143"/>
    </row>
    <row r="60" spans="2:12">
      <c r="B60" s="143"/>
      <c r="L60" s="143"/>
    </row>
    <row r="61" spans="2:12" s="146" customFormat="1" ht="12.75">
      <c r="B61" s="76"/>
      <c r="D61" s="172" t="s">
        <v>51</v>
      </c>
      <c r="E61" s="173"/>
      <c r="F61" s="174" t="s">
        <v>52</v>
      </c>
      <c r="G61" s="172" t="s">
        <v>51</v>
      </c>
      <c r="H61" s="173"/>
      <c r="I61" s="173"/>
      <c r="J61" s="175" t="s">
        <v>52</v>
      </c>
      <c r="K61" s="173"/>
      <c r="L61" s="76"/>
    </row>
    <row r="62" spans="2:12">
      <c r="B62" s="143"/>
      <c r="L62" s="143"/>
    </row>
    <row r="63" spans="2:12">
      <c r="B63" s="143"/>
      <c r="L63" s="143"/>
    </row>
    <row r="64" spans="2:12">
      <c r="B64" s="143"/>
      <c r="L64" s="143"/>
    </row>
    <row r="65" spans="2:12" s="146" customFormat="1" ht="12.75">
      <c r="B65" s="76"/>
      <c r="D65" s="170" t="s">
        <v>53</v>
      </c>
      <c r="E65" s="171"/>
      <c r="F65" s="171"/>
      <c r="G65" s="170" t="s">
        <v>54</v>
      </c>
      <c r="H65" s="171"/>
      <c r="I65" s="171"/>
      <c r="J65" s="171"/>
      <c r="K65" s="171"/>
      <c r="L65" s="76"/>
    </row>
    <row r="66" spans="2:12">
      <c r="B66" s="143"/>
      <c r="L66" s="143"/>
    </row>
    <row r="67" spans="2:12">
      <c r="B67" s="143"/>
      <c r="L67" s="143"/>
    </row>
    <row r="68" spans="2:12">
      <c r="B68" s="143"/>
      <c r="L68" s="143"/>
    </row>
    <row r="69" spans="2:12">
      <c r="B69" s="143"/>
      <c r="L69" s="143"/>
    </row>
    <row r="70" spans="2:12">
      <c r="B70" s="143"/>
      <c r="L70" s="143"/>
    </row>
    <row r="71" spans="2:12">
      <c r="B71" s="143"/>
      <c r="L71" s="143"/>
    </row>
    <row r="72" spans="2:12">
      <c r="B72" s="143"/>
      <c r="L72" s="143"/>
    </row>
    <row r="73" spans="2:12">
      <c r="B73" s="143"/>
      <c r="L73" s="143"/>
    </row>
    <row r="74" spans="2:12">
      <c r="B74" s="143"/>
      <c r="L74" s="143"/>
    </row>
    <row r="75" spans="2:12">
      <c r="B75" s="143"/>
      <c r="L75" s="143"/>
    </row>
    <row r="76" spans="2:12" s="146" customFormat="1" ht="12.75">
      <c r="B76" s="76"/>
      <c r="D76" s="172" t="s">
        <v>51</v>
      </c>
      <c r="E76" s="173"/>
      <c r="F76" s="174" t="s">
        <v>52</v>
      </c>
      <c r="G76" s="172" t="s">
        <v>51</v>
      </c>
      <c r="H76" s="173"/>
      <c r="I76" s="173"/>
      <c r="J76" s="175" t="s">
        <v>52</v>
      </c>
      <c r="K76" s="173"/>
      <c r="L76" s="76"/>
    </row>
    <row r="77" spans="2:12" s="146" customFormat="1" ht="14.45" customHeight="1"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76"/>
    </row>
    <row r="81" spans="2:47" s="146" customFormat="1" ht="6.95" customHeight="1"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76"/>
    </row>
    <row r="82" spans="2:47" s="146" customFormat="1" ht="24.95" customHeight="1">
      <c r="B82" s="76"/>
      <c r="C82" s="223" t="s">
        <v>89</v>
      </c>
      <c r="D82" s="224"/>
      <c r="E82" s="224"/>
      <c r="F82" s="224"/>
      <c r="G82" s="224"/>
      <c r="H82" s="224"/>
      <c r="I82" s="224"/>
      <c r="J82" s="224"/>
      <c r="K82" s="224"/>
      <c r="L82" s="76"/>
    </row>
    <row r="83" spans="2:47" s="146" customFormat="1" ht="6.95" customHeight="1">
      <c r="B83" s="76"/>
      <c r="C83" s="224"/>
      <c r="D83" s="224"/>
      <c r="E83" s="224"/>
      <c r="F83" s="224"/>
      <c r="G83" s="224"/>
      <c r="H83" s="224"/>
      <c r="I83" s="224"/>
      <c r="J83" s="224"/>
      <c r="K83" s="224"/>
      <c r="L83" s="76"/>
    </row>
    <row r="84" spans="2:47" s="146" customFormat="1" ht="12" customHeight="1">
      <c r="B84" s="76"/>
      <c r="C84" s="225" t="s">
        <v>16</v>
      </c>
      <c r="D84" s="224"/>
      <c r="E84" s="224"/>
      <c r="F84" s="224"/>
      <c r="G84" s="224"/>
      <c r="H84" s="224"/>
      <c r="I84" s="224"/>
      <c r="J84" s="224"/>
      <c r="K84" s="224"/>
      <c r="L84" s="76"/>
    </row>
    <row r="85" spans="2:47" s="146" customFormat="1" ht="16.5" customHeight="1">
      <c r="B85" s="76"/>
      <c r="C85" s="224"/>
      <c r="D85" s="224"/>
      <c r="E85" s="226" t="str">
        <f>E7</f>
        <v>SO. 01 chodník Hranická (Na Příkopě – SPEDOS)</v>
      </c>
      <c r="F85" s="227"/>
      <c r="G85" s="227"/>
      <c r="H85" s="227"/>
      <c r="I85" s="224"/>
      <c r="J85" s="224"/>
      <c r="K85" s="224"/>
      <c r="L85" s="76"/>
    </row>
    <row r="86" spans="2:47" s="146" customFormat="1" ht="6.95" customHeight="1">
      <c r="B86" s="76"/>
      <c r="C86" s="224"/>
      <c r="D86" s="224"/>
      <c r="E86" s="224"/>
      <c r="F86" s="224"/>
      <c r="G86" s="224"/>
      <c r="H86" s="224"/>
      <c r="I86" s="224"/>
      <c r="J86" s="224"/>
      <c r="K86" s="224"/>
      <c r="L86" s="76"/>
    </row>
    <row r="87" spans="2:47" s="146" customFormat="1" ht="12" customHeight="1">
      <c r="B87" s="76"/>
      <c r="C87" s="225" t="s">
        <v>20</v>
      </c>
      <c r="D87" s="224"/>
      <c r="E87" s="224"/>
      <c r="F87" s="228" t="str">
        <f>F10</f>
        <v>Valašské Meziříčí</v>
      </c>
      <c r="G87" s="224"/>
      <c r="H87" s="224"/>
      <c r="I87" s="225" t="s">
        <v>22</v>
      </c>
      <c r="J87" s="229" t="str">
        <f>IF(J10="","",J10)</f>
        <v>3. 3. 2023</v>
      </c>
      <c r="K87" s="224"/>
      <c r="L87" s="76"/>
    </row>
    <row r="88" spans="2:47" s="146" customFormat="1" ht="6.95" customHeight="1">
      <c r="B88" s="76"/>
      <c r="C88" s="224"/>
      <c r="D88" s="224"/>
      <c r="E88" s="224"/>
      <c r="F88" s="224"/>
      <c r="G88" s="224"/>
      <c r="H88" s="224"/>
      <c r="I88" s="224"/>
      <c r="J88" s="224"/>
      <c r="K88" s="224"/>
      <c r="L88" s="76"/>
    </row>
    <row r="89" spans="2:47" s="146" customFormat="1" ht="15.2" customHeight="1">
      <c r="B89" s="76"/>
      <c r="C89" s="225" t="s">
        <v>24</v>
      </c>
      <c r="D89" s="224"/>
      <c r="E89" s="224"/>
      <c r="F89" s="228" t="str">
        <f>E13</f>
        <v>Město Valašské Meziříčí</v>
      </c>
      <c r="G89" s="224"/>
      <c r="H89" s="224"/>
      <c r="I89" s="225" t="s">
        <v>30</v>
      </c>
      <c r="J89" s="230" t="str">
        <f>E19</f>
        <v xml:space="preserve"> </v>
      </c>
      <c r="K89" s="224"/>
      <c r="L89" s="76"/>
    </row>
    <row r="90" spans="2:47" s="146" customFormat="1" ht="15.2" customHeight="1">
      <c r="B90" s="76"/>
      <c r="C90" s="225" t="s">
        <v>28</v>
      </c>
      <c r="D90" s="224"/>
      <c r="E90" s="224"/>
      <c r="F90" s="228" t="str">
        <f>IF(E16="","",E16)</f>
        <v>Vyplň údaj</v>
      </c>
      <c r="G90" s="224"/>
      <c r="H90" s="224"/>
      <c r="I90" s="225" t="s">
        <v>33</v>
      </c>
      <c r="J90" s="230" t="str">
        <f>E22</f>
        <v>Fajfrová Irena</v>
      </c>
      <c r="K90" s="224"/>
      <c r="L90" s="76"/>
    </row>
    <row r="91" spans="2:47" s="146" customFormat="1" ht="10.35" customHeight="1">
      <c r="B91" s="76"/>
      <c r="C91" s="224"/>
      <c r="D91" s="224"/>
      <c r="E91" s="224"/>
      <c r="F91" s="224"/>
      <c r="G91" s="224"/>
      <c r="H91" s="224"/>
      <c r="I91" s="224"/>
      <c r="J91" s="224"/>
      <c r="K91" s="224"/>
      <c r="L91" s="76"/>
    </row>
    <row r="92" spans="2:47" s="146" customFormat="1" ht="29.25" customHeight="1">
      <c r="B92" s="76"/>
      <c r="C92" s="231" t="s">
        <v>90</v>
      </c>
      <c r="D92" s="232"/>
      <c r="E92" s="232"/>
      <c r="F92" s="232"/>
      <c r="G92" s="232"/>
      <c r="H92" s="232"/>
      <c r="I92" s="232"/>
      <c r="J92" s="233" t="s">
        <v>91</v>
      </c>
      <c r="K92" s="232"/>
      <c r="L92" s="76"/>
    </row>
    <row r="93" spans="2:47" s="146" customFormat="1" ht="10.35" customHeight="1">
      <c r="B93" s="76"/>
      <c r="C93" s="224"/>
      <c r="D93" s="224"/>
      <c r="E93" s="224"/>
      <c r="F93" s="224"/>
      <c r="G93" s="224"/>
      <c r="H93" s="224"/>
      <c r="I93" s="224"/>
      <c r="J93" s="224"/>
      <c r="K93" s="224"/>
      <c r="L93" s="76"/>
    </row>
    <row r="94" spans="2:47" s="146" customFormat="1" ht="22.9" customHeight="1">
      <c r="B94" s="76"/>
      <c r="C94" s="234" t="s">
        <v>92</v>
      </c>
      <c r="D94" s="224"/>
      <c r="E94" s="224"/>
      <c r="F94" s="224"/>
      <c r="G94" s="224"/>
      <c r="H94" s="224"/>
      <c r="I94" s="224"/>
      <c r="J94" s="235">
        <f>J122</f>
        <v>0</v>
      </c>
      <c r="K94" s="224"/>
      <c r="L94" s="76"/>
      <c r="AU94" s="139" t="s">
        <v>93</v>
      </c>
    </row>
    <row r="95" spans="2:47" s="181" customFormat="1" ht="24.95" customHeight="1">
      <c r="B95" s="180"/>
      <c r="C95" s="236"/>
      <c r="D95" s="237" t="s">
        <v>94</v>
      </c>
      <c r="E95" s="238"/>
      <c r="F95" s="238"/>
      <c r="G95" s="238"/>
      <c r="H95" s="238"/>
      <c r="I95" s="238"/>
      <c r="J95" s="239">
        <f>J123</f>
        <v>0</v>
      </c>
      <c r="K95" s="236"/>
      <c r="L95" s="180"/>
    </row>
    <row r="96" spans="2:47" s="183" customFormat="1" ht="19.899999999999999" customHeight="1">
      <c r="B96" s="182"/>
      <c r="C96" s="240"/>
      <c r="D96" s="241" t="s">
        <v>95</v>
      </c>
      <c r="E96" s="242"/>
      <c r="F96" s="242"/>
      <c r="G96" s="242"/>
      <c r="H96" s="242"/>
      <c r="I96" s="242"/>
      <c r="J96" s="243">
        <f>J124</f>
        <v>0</v>
      </c>
      <c r="K96" s="240"/>
      <c r="L96" s="182"/>
    </row>
    <row r="97" spans="2:12" s="183" customFormat="1" ht="19.899999999999999" customHeight="1">
      <c r="B97" s="182"/>
      <c r="C97" s="240"/>
      <c r="D97" s="241" t="s">
        <v>96</v>
      </c>
      <c r="E97" s="242"/>
      <c r="F97" s="242"/>
      <c r="G97" s="242"/>
      <c r="H97" s="242"/>
      <c r="I97" s="242"/>
      <c r="J97" s="243">
        <f>J144</f>
        <v>0</v>
      </c>
      <c r="K97" s="240"/>
      <c r="L97" s="182"/>
    </row>
    <row r="98" spans="2:12" s="183" customFormat="1" ht="19.899999999999999" customHeight="1">
      <c r="B98" s="182"/>
      <c r="C98" s="240"/>
      <c r="D98" s="241" t="s">
        <v>97</v>
      </c>
      <c r="E98" s="242"/>
      <c r="F98" s="242"/>
      <c r="G98" s="242"/>
      <c r="H98" s="242"/>
      <c r="I98" s="242"/>
      <c r="J98" s="243">
        <f>J167</f>
        <v>0</v>
      </c>
      <c r="K98" s="240"/>
      <c r="L98" s="182"/>
    </row>
    <row r="99" spans="2:12" s="183" customFormat="1" ht="19.899999999999999" customHeight="1">
      <c r="B99" s="182"/>
      <c r="C99" s="240"/>
      <c r="D99" s="241" t="s">
        <v>98</v>
      </c>
      <c r="E99" s="242"/>
      <c r="F99" s="242"/>
      <c r="G99" s="242"/>
      <c r="H99" s="242"/>
      <c r="I99" s="242"/>
      <c r="J99" s="243">
        <f>J169</f>
        <v>0</v>
      </c>
      <c r="K99" s="240"/>
      <c r="L99" s="182"/>
    </row>
    <row r="100" spans="2:12" s="183" customFormat="1" ht="19.899999999999999" customHeight="1">
      <c r="B100" s="182"/>
      <c r="C100" s="240"/>
      <c r="D100" s="241" t="s">
        <v>99</v>
      </c>
      <c r="E100" s="242"/>
      <c r="F100" s="242"/>
      <c r="G100" s="242"/>
      <c r="H100" s="242"/>
      <c r="I100" s="242"/>
      <c r="J100" s="243">
        <f>J192</f>
        <v>0</v>
      </c>
      <c r="K100" s="240"/>
      <c r="L100" s="182"/>
    </row>
    <row r="101" spans="2:12" s="183" customFormat="1" ht="19.899999999999999" customHeight="1">
      <c r="B101" s="182"/>
      <c r="C101" s="240"/>
      <c r="D101" s="241" t="s">
        <v>100</v>
      </c>
      <c r="E101" s="242"/>
      <c r="F101" s="242"/>
      <c r="G101" s="242"/>
      <c r="H101" s="242"/>
      <c r="I101" s="242"/>
      <c r="J101" s="243">
        <f>J207</f>
        <v>0</v>
      </c>
      <c r="K101" s="240"/>
      <c r="L101" s="182"/>
    </row>
    <row r="102" spans="2:12" s="181" customFormat="1" ht="24.95" customHeight="1">
      <c r="B102" s="180"/>
      <c r="C102" s="236"/>
      <c r="D102" s="237" t="s">
        <v>101</v>
      </c>
      <c r="E102" s="238"/>
      <c r="F102" s="238"/>
      <c r="G102" s="238"/>
      <c r="H102" s="238"/>
      <c r="I102" s="238"/>
      <c r="J102" s="239">
        <f>J209</f>
        <v>0</v>
      </c>
      <c r="K102" s="236"/>
      <c r="L102" s="180"/>
    </row>
    <row r="103" spans="2:12" s="183" customFormat="1" ht="19.899999999999999" customHeight="1">
      <c r="B103" s="182"/>
      <c r="C103" s="240"/>
      <c r="D103" s="241" t="s">
        <v>102</v>
      </c>
      <c r="E103" s="242"/>
      <c r="F103" s="242"/>
      <c r="G103" s="242"/>
      <c r="H103" s="242"/>
      <c r="I103" s="242"/>
      <c r="J103" s="243">
        <f>J210</f>
        <v>0</v>
      </c>
      <c r="K103" s="240"/>
      <c r="L103" s="182"/>
    </row>
    <row r="104" spans="2:12" s="183" customFormat="1" ht="19.899999999999999" customHeight="1">
      <c r="B104" s="182"/>
      <c r="C104" s="240"/>
      <c r="D104" s="241" t="s">
        <v>103</v>
      </c>
      <c r="E104" s="242"/>
      <c r="F104" s="242"/>
      <c r="G104" s="242"/>
      <c r="H104" s="242"/>
      <c r="I104" s="242"/>
      <c r="J104" s="243">
        <f>J212</f>
        <v>0</v>
      </c>
      <c r="K104" s="240"/>
      <c r="L104" s="182"/>
    </row>
    <row r="105" spans="2:12" s="146" customFormat="1" ht="21.75" customHeight="1">
      <c r="B105" s="76"/>
      <c r="C105" s="224"/>
      <c r="D105" s="224"/>
      <c r="E105" s="224"/>
      <c r="F105" s="224"/>
      <c r="G105" s="224"/>
      <c r="H105" s="224"/>
      <c r="I105" s="224"/>
      <c r="J105" s="224"/>
      <c r="K105" s="224"/>
      <c r="L105" s="76"/>
    </row>
    <row r="106" spans="2:12" s="146" customFormat="1" ht="6.95" customHeight="1">
      <c r="B106" s="176"/>
      <c r="C106" s="244"/>
      <c r="D106" s="244"/>
      <c r="E106" s="244"/>
      <c r="F106" s="244"/>
      <c r="G106" s="244"/>
      <c r="H106" s="244"/>
      <c r="I106" s="244"/>
      <c r="J106" s="244"/>
      <c r="K106" s="244"/>
      <c r="L106" s="76"/>
    </row>
    <row r="107" spans="2:12">
      <c r="C107" s="245"/>
      <c r="D107" s="245"/>
      <c r="E107" s="245"/>
      <c r="F107" s="245"/>
      <c r="G107" s="245"/>
      <c r="H107" s="245"/>
      <c r="I107" s="245"/>
      <c r="J107" s="245"/>
      <c r="K107" s="245"/>
    </row>
    <row r="108" spans="2:12">
      <c r="C108" s="245"/>
      <c r="D108" s="245"/>
      <c r="E108" s="245"/>
      <c r="F108" s="245"/>
      <c r="G108" s="245"/>
      <c r="H108" s="245"/>
      <c r="I108" s="245"/>
      <c r="J108" s="245"/>
      <c r="K108" s="245"/>
    </row>
    <row r="109" spans="2:12">
      <c r="C109" s="245"/>
      <c r="D109" s="245"/>
      <c r="E109" s="245"/>
      <c r="F109" s="245"/>
      <c r="G109" s="245"/>
      <c r="H109" s="245"/>
      <c r="I109" s="245"/>
      <c r="J109" s="245"/>
      <c r="K109" s="245"/>
    </row>
    <row r="110" spans="2:12" s="146" customFormat="1" ht="6.95" customHeight="1">
      <c r="B110" s="178"/>
      <c r="C110" s="246"/>
      <c r="D110" s="246"/>
      <c r="E110" s="246"/>
      <c r="F110" s="246"/>
      <c r="G110" s="246"/>
      <c r="H110" s="246"/>
      <c r="I110" s="246"/>
      <c r="J110" s="246"/>
      <c r="K110" s="246"/>
      <c r="L110" s="76"/>
    </row>
    <row r="111" spans="2:12" s="146" customFormat="1" ht="24.95" customHeight="1">
      <c r="B111" s="76"/>
      <c r="C111" s="223" t="s">
        <v>104</v>
      </c>
      <c r="D111" s="224"/>
      <c r="E111" s="224"/>
      <c r="F111" s="224"/>
      <c r="G111" s="224"/>
      <c r="H111" s="224"/>
      <c r="I111" s="224"/>
      <c r="J111" s="224"/>
      <c r="K111" s="224"/>
      <c r="L111" s="76"/>
    </row>
    <row r="112" spans="2:12" s="146" customFormat="1" ht="6.95" customHeight="1">
      <c r="B112" s="76"/>
      <c r="C112" s="224"/>
      <c r="D112" s="224"/>
      <c r="E112" s="224"/>
      <c r="F112" s="224"/>
      <c r="G112" s="224"/>
      <c r="H112" s="224"/>
      <c r="I112" s="224"/>
      <c r="J112" s="224"/>
      <c r="K112" s="224"/>
      <c r="L112" s="76"/>
    </row>
    <row r="113" spans="2:65" s="146" customFormat="1" ht="12" customHeight="1">
      <c r="B113" s="76"/>
      <c r="C113" s="225" t="s">
        <v>16</v>
      </c>
      <c r="D113" s="224"/>
      <c r="E113" s="224"/>
      <c r="F113" s="224"/>
      <c r="G113" s="224"/>
      <c r="H113" s="224"/>
      <c r="I113" s="224"/>
      <c r="J113" s="224"/>
      <c r="K113" s="224"/>
      <c r="L113" s="76"/>
    </row>
    <row r="114" spans="2:65" s="146" customFormat="1" ht="16.5" customHeight="1">
      <c r="B114" s="76"/>
      <c r="C114" s="224"/>
      <c r="D114" s="224"/>
      <c r="E114" s="226" t="str">
        <f>E7</f>
        <v>SO. 01 chodník Hranická (Na Příkopě – SPEDOS)</v>
      </c>
      <c r="F114" s="227"/>
      <c r="G114" s="227"/>
      <c r="H114" s="227"/>
      <c r="I114" s="224"/>
      <c r="J114" s="224"/>
      <c r="K114" s="224"/>
      <c r="L114" s="76"/>
    </row>
    <row r="115" spans="2:65" s="146" customFormat="1" ht="6.95" customHeight="1">
      <c r="B115" s="76"/>
      <c r="C115" s="224"/>
      <c r="D115" s="224"/>
      <c r="E115" s="224"/>
      <c r="F115" s="224"/>
      <c r="G115" s="224"/>
      <c r="H115" s="224"/>
      <c r="I115" s="224"/>
      <c r="J115" s="224"/>
      <c r="K115" s="224"/>
      <c r="L115" s="76"/>
    </row>
    <row r="116" spans="2:65" s="146" customFormat="1" ht="12" customHeight="1">
      <c r="B116" s="76"/>
      <c r="C116" s="225" t="s">
        <v>20</v>
      </c>
      <c r="D116" s="224"/>
      <c r="E116" s="224"/>
      <c r="F116" s="228" t="str">
        <f>F10</f>
        <v>Valašské Meziříčí</v>
      </c>
      <c r="G116" s="224"/>
      <c r="H116" s="224"/>
      <c r="I116" s="225" t="s">
        <v>22</v>
      </c>
      <c r="J116" s="229" t="str">
        <f>IF(J10="","",J10)</f>
        <v>3. 3. 2023</v>
      </c>
      <c r="K116" s="224"/>
      <c r="L116" s="76"/>
    </row>
    <row r="117" spans="2:65" s="146" customFormat="1" ht="6.95" customHeight="1">
      <c r="B117" s="76"/>
      <c r="C117" s="224"/>
      <c r="D117" s="224"/>
      <c r="E117" s="224"/>
      <c r="F117" s="224"/>
      <c r="G117" s="224"/>
      <c r="H117" s="224"/>
      <c r="I117" s="224"/>
      <c r="J117" s="224"/>
      <c r="K117" s="224"/>
      <c r="L117" s="76"/>
    </row>
    <row r="118" spans="2:65" s="146" customFormat="1" ht="15.2" customHeight="1">
      <c r="B118" s="76"/>
      <c r="C118" s="225" t="s">
        <v>24</v>
      </c>
      <c r="D118" s="224"/>
      <c r="E118" s="224"/>
      <c r="F118" s="228" t="str">
        <f>E13</f>
        <v>Město Valašské Meziříčí</v>
      </c>
      <c r="G118" s="224"/>
      <c r="H118" s="224"/>
      <c r="I118" s="225" t="s">
        <v>30</v>
      </c>
      <c r="J118" s="230" t="str">
        <f>E19</f>
        <v xml:space="preserve"> </v>
      </c>
      <c r="K118" s="224"/>
      <c r="L118" s="76"/>
    </row>
    <row r="119" spans="2:65" s="146" customFormat="1" ht="15.2" customHeight="1">
      <c r="B119" s="76"/>
      <c r="C119" s="225" t="s">
        <v>28</v>
      </c>
      <c r="D119" s="224"/>
      <c r="E119" s="224"/>
      <c r="F119" s="228" t="str">
        <f>IF(E16="","",E16)</f>
        <v>Vyplň údaj</v>
      </c>
      <c r="G119" s="224"/>
      <c r="H119" s="224"/>
      <c r="I119" s="225" t="s">
        <v>33</v>
      </c>
      <c r="J119" s="230" t="str">
        <f>E22</f>
        <v>Fajfrová Irena</v>
      </c>
      <c r="K119" s="224"/>
      <c r="L119" s="76"/>
    </row>
    <row r="120" spans="2:65" s="146" customFormat="1" ht="10.35" customHeight="1">
      <c r="B120" s="76"/>
      <c r="C120" s="224"/>
      <c r="D120" s="224"/>
      <c r="E120" s="224"/>
      <c r="F120" s="224"/>
      <c r="G120" s="224"/>
      <c r="H120" s="224"/>
      <c r="I120" s="224"/>
      <c r="J120" s="224"/>
      <c r="K120" s="224"/>
      <c r="L120" s="76"/>
    </row>
    <row r="121" spans="2:65" s="188" customFormat="1" ht="29.25" customHeight="1">
      <c r="B121" s="184"/>
      <c r="C121" s="247" t="s">
        <v>105</v>
      </c>
      <c r="D121" s="248" t="s">
        <v>61</v>
      </c>
      <c r="E121" s="248" t="s">
        <v>57</v>
      </c>
      <c r="F121" s="248" t="s">
        <v>58</v>
      </c>
      <c r="G121" s="248" t="s">
        <v>106</v>
      </c>
      <c r="H121" s="248" t="s">
        <v>107</v>
      </c>
      <c r="I121" s="248" t="s">
        <v>108</v>
      </c>
      <c r="J121" s="248" t="s">
        <v>91</v>
      </c>
      <c r="K121" s="249" t="s">
        <v>109</v>
      </c>
      <c r="L121" s="184"/>
      <c r="M121" s="185" t="s">
        <v>1</v>
      </c>
      <c r="N121" s="186" t="s">
        <v>40</v>
      </c>
      <c r="O121" s="186" t="s">
        <v>110</v>
      </c>
      <c r="P121" s="186" t="s">
        <v>111</v>
      </c>
      <c r="Q121" s="186" t="s">
        <v>112</v>
      </c>
      <c r="R121" s="186" t="s">
        <v>113</v>
      </c>
      <c r="S121" s="186" t="s">
        <v>114</v>
      </c>
      <c r="T121" s="187" t="s">
        <v>115</v>
      </c>
    </row>
    <row r="122" spans="2:65" s="146" customFormat="1" ht="22.9" customHeight="1">
      <c r="B122" s="76"/>
      <c r="C122" s="250" t="s">
        <v>116</v>
      </c>
      <c r="D122" s="224"/>
      <c r="E122" s="224"/>
      <c r="F122" s="224"/>
      <c r="G122" s="224"/>
      <c r="H122" s="224"/>
      <c r="I122" s="224"/>
      <c r="J122" s="251">
        <f>BK122</f>
        <v>0</v>
      </c>
      <c r="K122" s="224"/>
      <c r="L122" s="76"/>
      <c r="M122" s="189"/>
      <c r="N122" s="156"/>
      <c r="O122" s="156"/>
      <c r="P122" s="190">
        <f>P123+P209</f>
        <v>0</v>
      </c>
      <c r="Q122" s="156"/>
      <c r="R122" s="190">
        <f>R123+R209</f>
        <v>220.50783469999999</v>
      </c>
      <c r="S122" s="156"/>
      <c r="T122" s="191">
        <f>T123+T209</f>
        <v>151.66999999999999</v>
      </c>
      <c r="AT122" s="139" t="s">
        <v>75</v>
      </c>
      <c r="AU122" s="139" t="s">
        <v>93</v>
      </c>
      <c r="BK122" s="192">
        <f>BK123+BK209</f>
        <v>0</v>
      </c>
    </row>
    <row r="123" spans="2:65" s="75" customFormat="1" ht="25.9" customHeight="1">
      <c r="B123" s="193"/>
      <c r="C123" s="252"/>
      <c r="D123" s="253" t="s">
        <v>75</v>
      </c>
      <c r="E123" s="254" t="s">
        <v>117</v>
      </c>
      <c r="F123" s="254" t="s">
        <v>118</v>
      </c>
      <c r="G123" s="252"/>
      <c r="H123" s="252"/>
      <c r="I123" s="252"/>
      <c r="J123" s="255">
        <f>BK123</f>
        <v>0</v>
      </c>
      <c r="K123" s="252"/>
      <c r="L123" s="193"/>
      <c r="M123" s="195"/>
      <c r="P123" s="196">
        <f>P124+P144+P167+P169+P192+P207</f>
        <v>0</v>
      </c>
      <c r="R123" s="196">
        <f>R124+R144+R167+R169+R192+R207</f>
        <v>220.50783469999999</v>
      </c>
      <c r="T123" s="197">
        <f>T124+T144+T167+T169+T192+T207</f>
        <v>151.66999999999999</v>
      </c>
      <c r="AR123" s="194" t="s">
        <v>81</v>
      </c>
      <c r="AT123" s="198" t="s">
        <v>75</v>
      </c>
      <c r="AU123" s="198" t="s">
        <v>76</v>
      </c>
      <c r="AY123" s="194" t="s">
        <v>119</v>
      </c>
      <c r="BK123" s="199">
        <f>BK124+BK144+BK167+BK169+BK192+BK207</f>
        <v>0</v>
      </c>
    </row>
    <row r="124" spans="2:65" s="75" customFormat="1" ht="22.9" customHeight="1">
      <c r="B124" s="193"/>
      <c r="C124" s="252"/>
      <c r="D124" s="253" t="s">
        <v>75</v>
      </c>
      <c r="E124" s="256" t="s">
        <v>81</v>
      </c>
      <c r="F124" s="256" t="s">
        <v>120</v>
      </c>
      <c r="G124" s="252"/>
      <c r="H124" s="252"/>
      <c r="I124" s="252"/>
      <c r="J124" s="257">
        <f>BK124</f>
        <v>0</v>
      </c>
      <c r="K124" s="252"/>
      <c r="L124" s="193"/>
      <c r="M124" s="195"/>
      <c r="P124" s="196">
        <f>SUM(P125:P143)</f>
        <v>0</v>
      </c>
      <c r="R124" s="196">
        <f>SUM(R125:R143)</f>
        <v>4.7599999999999996E-2</v>
      </c>
      <c r="T124" s="197">
        <f>SUM(T125:T143)</f>
        <v>151.66999999999999</v>
      </c>
      <c r="AR124" s="194" t="s">
        <v>81</v>
      </c>
      <c r="AT124" s="198" t="s">
        <v>75</v>
      </c>
      <c r="AU124" s="198" t="s">
        <v>81</v>
      </c>
      <c r="AY124" s="194" t="s">
        <v>119</v>
      </c>
      <c r="BK124" s="199">
        <f>SUM(BK125:BK143)</f>
        <v>0</v>
      </c>
    </row>
    <row r="125" spans="2:65" s="146" customFormat="1" ht="24.2" customHeight="1">
      <c r="B125" s="76"/>
      <c r="C125" s="258" t="s">
        <v>81</v>
      </c>
      <c r="D125" s="258" t="s">
        <v>121</v>
      </c>
      <c r="E125" s="259" t="s">
        <v>122</v>
      </c>
      <c r="F125" s="260" t="s">
        <v>123</v>
      </c>
      <c r="G125" s="261" t="s">
        <v>124</v>
      </c>
      <c r="H125" s="262">
        <v>315</v>
      </c>
      <c r="I125" s="78"/>
      <c r="J125" s="280">
        <f t="shared" ref="J125:J131" si="0">ROUND(I125*H125,2)</f>
        <v>0</v>
      </c>
      <c r="K125" s="260" t="s">
        <v>125</v>
      </c>
      <c r="L125" s="76"/>
      <c r="M125" s="80" t="s">
        <v>1</v>
      </c>
      <c r="N125" s="200" t="s">
        <v>41</v>
      </c>
      <c r="P125" s="201">
        <f t="shared" ref="P125:P131" si="1">O125*H125</f>
        <v>0</v>
      </c>
      <c r="Q125" s="201">
        <v>0</v>
      </c>
      <c r="R125" s="201">
        <f t="shared" ref="R125:R131" si="2">Q125*H125</f>
        <v>0</v>
      </c>
      <c r="S125" s="201">
        <v>0.17</v>
      </c>
      <c r="T125" s="202">
        <f t="shared" ref="T125:T131" si="3">S125*H125</f>
        <v>53.550000000000004</v>
      </c>
      <c r="AR125" s="203" t="s">
        <v>126</v>
      </c>
      <c r="AT125" s="203" t="s">
        <v>121</v>
      </c>
      <c r="AU125" s="203" t="s">
        <v>85</v>
      </c>
      <c r="AY125" s="139" t="s">
        <v>119</v>
      </c>
      <c r="BE125" s="204">
        <f t="shared" ref="BE125:BE131" si="4">IF(N125="základní",J125,0)</f>
        <v>0</v>
      </c>
      <c r="BF125" s="204">
        <f t="shared" ref="BF125:BF131" si="5">IF(N125="snížená",J125,0)</f>
        <v>0</v>
      </c>
      <c r="BG125" s="204">
        <f t="shared" ref="BG125:BG131" si="6">IF(N125="zákl. přenesená",J125,0)</f>
        <v>0</v>
      </c>
      <c r="BH125" s="204">
        <f t="shared" ref="BH125:BH131" si="7">IF(N125="sníž. přenesená",J125,0)</f>
        <v>0</v>
      </c>
      <c r="BI125" s="204">
        <f t="shared" ref="BI125:BI131" si="8">IF(N125="nulová",J125,0)</f>
        <v>0</v>
      </c>
      <c r="BJ125" s="139" t="s">
        <v>81</v>
      </c>
      <c r="BK125" s="204">
        <f t="shared" ref="BK125:BK131" si="9">ROUND(I125*H125,2)</f>
        <v>0</v>
      </c>
      <c r="BL125" s="139" t="s">
        <v>126</v>
      </c>
      <c r="BM125" s="203" t="s">
        <v>127</v>
      </c>
    </row>
    <row r="126" spans="2:65" s="146" customFormat="1" ht="24.2" customHeight="1">
      <c r="B126" s="76"/>
      <c r="C126" s="258" t="s">
        <v>85</v>
      </c>
      <c r="D126" s="258" t="s">
        <v>121</v>
      </c>
      <c r="E126" s="259" t="s">
        <v>128</v>
      </c>
      <c r="F126" s="260" t="s">
        <v>129</v>
      </c>
      <c r="G126" s="261" t="s">
        <v>124</v>
      </c>
      <c r="H126" s="262">
        <v>315</v>
      </c>
      <c r="I126" s="78"/>
      <c r="J126" s="280">
        <f t="shared" si="0"/>
        <v>0</v>
      </c>
      <c r="K126" s="260" t="s">
        <v>125</v>
      </c>
      <c r="L126" s="76"/>
      <c r="M126" s="80" t="s">
        <v>1</v>
      </c>
      <c r="N126" s="200" t="s">
        <v>41</v>
      </c>
      <c r="P126" s="201">
        <f t="shared" si="1"/>
        <v>0</v>
      </c>
      <c r="Q126" s="201">
        <v>0</v>
      </c>
      <c r="R126" s="201">
        <f t="shared" si="2"/>
        <v>0</v>
      </c>
      <c r="S126" s="201">
        <v>9.8000000000000004E-2</v>
      </c>
      <c r="T126" s="202">
        <f t="shared" si="3"/>
        <v>30.87</v>
      </c>
      <c r="AR126" s="203" t="s">
        <v>126</v>
      </c>
      <c r="AT126" s="203" t="s">
        <v>121</v>
      </c>
      <c r="AU126" s="203" t="s">
        <v>85</v>
      </c>
      <c r="AY126" s="139" t="s">
        <v>119</v>
      </c>
      <c r="BE126" s="204">
        <f t="shared" si="4"/>
        <v>0</v>
      </c>
      <c r="BF126" s="204">
        <f t="shared" si="5"/>
        <v>0</v>
      </c>
      <c r="BG126" s="204">
        <f t="shared" si="6"/>
        <v>0</v>
      </c>
      <c r="BH126" s="204">
        <f t="shared" si="7"/>
        <v>0</v>
      </c>
      <c r="BI126" s="204">
        <f t="shared" si="8"/>
        <v>0</v>
      </c>
      <c r="BJ126" s="139" t="s">
        <v>81</v>
      </c>
      <c r="BK126" s="204">
        <f t="shared" si="9"/>
        <v>0</v>
      </c>
      <c r="BL126" s="139" t="s">
        <v>126</v>
      </c>
      <c r="BM126" s="203" t="s">
        <v>130</v>
      </c>
    </row>
    <row r="127" spans="2:65" s="146" customFormat="1" ht="24.2" customHeight="1">
      <c r="B127" s="76"/>
      <c r="C127" s="258" t="s">
        <v>131</v>
      </c>
      <c r="D127" s="258" t="s">
        <v>121</v>
      </c>
      <c r="E127" s="259" t="s">
        <v>132</v>
      </c>
      <c r="F127" s="260" t="s">
        <v>133</v>
      </c>
      <c r="G127" s="261" t="s">
        <v>124</v>
      </c>
      <c r="H127" s="262">
        <v>50</v>
      </c>
      <c r="I127" s="78"/>
      <c r="J127" s="280">
        <f t="shared" si="0"/>
        <v>0</v>
      </c>
      <c r="K127" s="260" t="s">
        <v>125</v>
      </c>
      <c r="L127" s="76"/>
      <c r="M127" s="80" t="s">
        <v>1</v>
      </c>
      <c r="N127" s="200" t="s">
        <v>41</v>
      </c>
      <c r="P127" s="201">
        <f t="shared" si="1"/>
        <v>0</v>
      </c>
      <c r="Q127" s="201">
        <v>4.0000000000000003E-5</v>
      </c>
      <c r="R127" s="201">
        <f t="shared" si="2"/>
        <v>2E-3</v>
      </c>
      <c r="S127" s="201">
        <v>0.115</v>
      </c>
      <c r="T127" s="202">
        <f t="shared" si="3"/>
        <v>5.75</v>
      </c>
      <c r="AR127" s="203" t="s">
        <v>126</v>
      </c>
      <c r="AT127" s="203" t="s">
        <v>121</v>
      </c>
      <c r="AU127" s="203" t="s">
        <v>85</v>
      </c>
      <c r="AY127" s="139" t="s">
        <v>119</v>
      </c>
      <c r="BE127" s="204">
        <f t="shared" si="4"/>
        <v>0</v>
      </c>
      <c r="BF127" s="204">
        <f t="shared" si="5"/>
        <v>0</v>
      </c>
      <c r="BG127" s="204">
        <f t="shared" si="6"/>
        <v>0</v>
      </c>
      <c r="BH127" s="204">
        <f t="shared" si="7"/>
        <v>0</v>
      </c>
      <c r="BI127" s="204">
        <f t="shared" si="8"/>
        <v>0</v>
      </c>
      <c r="BJ127" s="139" t="s">
        <v>81</v>
      </c>
      <c r="BK127" s="204">
        <f t="shared" si="9"/>
        <v>0</v>
      </c>
      <c r="BL127" s="139" t="s">
        <v>126</v>
      </c>
      <c r="BM127" s="203" t="s">
        <v>134</v>
      </c>
    </row>
    <row r="128" spans="2:65" s="146" customFormat="1" ht="16.5" customHeight="1">
      <c r="B128" s="76"/>
      <c r="C128" s="258" t="s">
        <v>126</v>
      </c>
      <c r="D128" s="258" t="s">
        <v>121</v>
      </c>
      <c r="E128" s="259" t="s">
        <v>135</v>
      </c>
      <c r="F128" s="260" t="s">
        <v>136</v>
      </c>
      <c r="G128" s="261" t="s">
        <v>137</v>
      </c>
      <c r="H128" s="262">
        <v>300</v>
      </c>
      <c r="I128" s="78"/>
      <c r="J128" s="280">
        <f t="shared" si="0"/>
        <v>0</v>
      </c>
      <c r="K128" s="260" t="s">
        <v>125</v>
      </c>
      <c r="L128" s="76"/>
      <c r="M128" s="80" t="s">
        <v>1</v>
      </c>
      <c r="N128" s="200" t="s">
        <v>41</v>
      </c>
      <c r="P128" s="201">
        <f t="shared" si="1"/>
        <v>0</v>
      </c>
      <c r="Q128" s="201">
        <v>0</v>
      </c>
      <c r="R128" s="201">
        <f t="shared" si="2"/>
        <v>0</v>
      </c>
      <c r="S128" s="201">
        <v>0.20499999999999999</v>
      </c>
      <c r="T128" s="202">
        <f t="shared" si="3"/>
        <v>61.499999999999993</v>
      </c>
      <c r="AR128" s="203" t="s">
        <v>126</v>
      </c>
      <c r="AT128" s="203" t="s">
        <v>121</v>
      </c>
      <c r="AU128" s="203" t="s">
        <v>85</v>
      </c>
      <c r="AY128" s="139" t="s">
        <v>119</v>
      </c>
      <c r="BE128" s="204">
        <f t="shared" si="4"/>
        <v>0</v>
      </c>
      <c r="BF128" s="204">
        <f t="shared" si="5"/>
        <v>0</v>
      </c>
      <c r="BG128" s="204">
        <f t="shared" si="6"/>
        <v>0</v>
      </c>
      <c r="BH128" s="204">
        <f t="shared" si="7"/>
        <v>0</v>
      </c>
      <c r="BI128" s="204">
        <f t="shared" si="8"/>
        <v>0</v>
      </c>
      <c r="BJ128" s="139" t="s">
        <v>81</v>
      </c>
      <c r="BK128" s="204">
        <f t="shared" si="9"/>
        <v>0</v>
      </c>
      <c r="BL128" s="139" t="s">
        <v>126</v>
      </c>
      <c r="BM128" s="203" t="s">
        <v>138</v>
      </c>
    </row>
    <row r="129" spans="2:65" s="146" customFormat="1" ht="24.2" customHeight="1">
      <c r="B129" s="76"/>
      <c r="C129" s="258" t="s">
        <v>139</v>
      </c>
      <c r="D129" s="258" t="s">
        <v>121</v>
      </c>
      <c r="E129" s="259" t="s">
        <v>140</v>
      </c>
      <c r="F129" s="260" t="s">
        <v>141</v>
      </c>
      <c r="G129" s="261" t="s">
        <v>137</v>
      </c>
      <c r="H129" s="262">
        <v>310</v>
      </c>
      <c r="I129" s="78"/>
      <c r="J129" s="280">
        <f t="shared" si="0"/>
        <v>0</v>
      </c>
      <c r="K129" s="260" t="s">
        <v>125</v>
      </c>
      <c r="L129" s="76"/>
      <c r="M129" s="80" t="s">
        <v>1</v>
      </c>
      <c r="N129" s="200" t="s">
        <v>41</v>
      </c>
      <c r="P129" s="201">
        <f t="shared" si="1"/>
        <v>0</v>
      </c>
      <c r="Q129" s="201">
        <v>1.3999999999999999E-4</v>
      </c>
      <c r="R129" s="201">
        <f t="shared" si="2"/>
        <v>4.3399999999999994E-2</v>
      </c>
      <c r="S129" s="201">
        <v>0</v>
      </c>
      <c r="T129" s="202">
        <f t="shared" si="3"/>
        <v>0</v>
      </c>
      <c r="AR129" s="203" t="s">
        <v>126</v>
      </c>
      <c r="AT129" s="203" t="s">
        <v>121</v>
      </c>
      <c r="AU129" s="203" t="s">
        <v>85</v>
      </c>
      <c r="AY129" s="139" t="s">
        <v>119</v>
      </c>
      <c r="BE129" s="204">
        <f t="shared" si="4"/>
        <v>0</v>
      </c>
      <c r="BF129" s="204">
        <f t="shared" si="5"/>
        <v>0</v>
      </c>
      <c r="BG129" s="204">
        <f t="shared" si="6"/>
        <v>0</v>
      </c>
      <c r="BH129" s="204">
        <f t="shared" si="7"/>
        <v>0</v>
      </c>
      <c r="BI129" s="204">
        <f t="shared" si="8"/>
        <v>0</v>
      </c>
      <c r="BJ129" s="139" t="s">
        <v>81</v>
      </c>
      <c r="BK129" s="204">
        <f t="shared" si="9"/>
        <v>0</v>
      </c>
      <c r="BL129" s="139" t="s">
        <v>126</v>
      </c>
      <c r="BM129" s="203" t="s">
        <v>142</v>
      </c>
    </row>
    <row r="130" spans="2:65" s="146" customFormat="1" ht="24.2" customHeight="1">
      <c r="B130" s="76"/>
      <c r="C130" s="258" t="s">
        <v>143</v>
      </c>
      <c r="D130" s="258" t="s">
        <v>121</v>
      </c>
      <c r="E130" s="259" t="s">
        <v>144</v>
      </c>
      <c r="F130" s="260" t="s">
        <v>145</v>
      </c>
      <c r="G130" s="261" t="s">
        <v>137</v>
      </c>
      <c r="H130" s="262">
        <v>310</v>
      </c>
      <c r="I130" s="78"/>
      <c r="J130" s="280">
        <f t="shared" si="0"/>
        <v>0</v>
      </c>
      <c r="K130" s="260" t="s">
        <v>125</v>
      </c>
      <c r="L130" s="76"/>
      <c r="M130" s="80" t="s">
        <v>1</v>
      </c>
      <c r="N130" s="200" t="s">
        <v>41</v>
      </c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AR130" s="203" t="s">
        <v>126</v>
      </c>
      <c r="AT130" s="203" t="s">
        <v>121</v>
      </c>
      <c r="AU130" s="203" t="s">
        <v>85</v>
      </c>
      <c r="AY130" s="139" t="s">
        <v>119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139" t="s">
        <v>81</v>
      </c>
      <c r="BK130" s="204">
        <f t="shared" si="9"/>
        <v>0</v>
      </c>
      <c r="BL130" s="139" t="s">
        <v>126</v>
      </c>
      <c r="BM130" s="203" t="s">
        <v>146</v>
      </c>
    </row>
    <row r="131" spans="2:65" s="146" customFormat="1" ht="37.9" customHeight="1">
      <c r="B131" s="76"/>
      <c r="C131" s="258" t="s">
        <v>147</v>
      </c>
      <c r="D131" s="258" t="s">
        <v>121</v>
      </c>
      <c r="E131" s="259" t="s">
        <v>148</v>
      </c>
      <c r="F131" s="260" t="s">
        <v>149</v>
      </c>
      <c r="G131" s="261" t="s">
        <v>150</v>
      </c>
      <c r="H131" s="262">
        <v>16.5</v>
      </c>
      <c r="I131" s="78"/>
      <c r="J131" s="280">
        <f t="shared" si="0"/>
        <v>0</v>
      </c>
      <c r="K131" s="260" t="s">
        <v>125</v>
      </c>
      <c r="L131" s="76"/>
      <c r="M131" s="80" t="s">
        <v>1</v>
      </c>
      <c r="N131" s="200" t="s">
        <v>41</v>
      </c>
      <c r="P131" s="201">
        <f t="shared" si="1"/>
        <v>0</v>
      </c>
      <c r="Q131" s="201">
        <v>0</v>
      </c>
      <c r="R131" s="201">
        <f t="shared" si="2"/>
        <v>0</v>
      </c>
      <c r="S131" s="201">
        <v>0</v>
      </c>
      <c r="T131" s="202">
        <f t="shared" si="3"/>
        <v>0</v>
      </c>
      <c r="AR131" s="203" t="s">
        <v>126</v>
      </c>
      <c r="AT131" s="203" t="s">
        <v>121</v>
      </c>
      <c r="AU131" s="203" t="s">
        <v>85</v>
      </c>
      <c r="AY131" s="139" t="s">
        <v>119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139" t="s">
        <v>81</v>
      </c>
      <c r="BK131" s="204">
        <f t="shared" si="9"/>
        <v>0</v>
      </c>
      <c r="BL131" s="139" t="s">
        <v>126</v>
      </c>
      <c r="BM131" s="203" t="s">
        <v>151</v>
      </c>
    </row>
    <row r="132" spans="2:65" s="81" customFormat="1">
      <c r="B132" s="205"/>
      <c r="C132" s="263"/>
      <c r="D132" s="264" t="s">
        <v>152</v>
      </c>
      <c r="E132" s="265" t="s">
        <v>1</v>
      </c>
      <c r="F132" s="266" t="s">
        <v>153</v>
      </c>
      <c r="G132" s="263"/>
      <c r="H132" s="265" t="s">
        <v>1</v>
      </c>
      <c r="J132" s="263"/>
      <c r="K132" s="263"/>
      <c r="L132" s="205"/>
      <c r="M132" s="207"/>
      <c r="T132" s="208"/>
      <c r="AT132" s="206" t="s">
        <v>152</v>
      </c>
      <c r="AU132" s="206" t="s">
        <v>85</v>
      </c>
      <c r="AV132" s="81" t="s">
        <v>81</v>
      </c>
      <c r="AW132" s="81" t="s">
        <v>32</v>
      </c>
      <c r="AX132" s="81" t="s">
        <v>76</v>
      </c>
      <c r="AY132" s="206" t="s">
        <v>119</v>
      </c>
    </row>
    <row r="133" spans="2:65" s="82" customFormat="1">
      <c r="B133" s="209"/>
      <c r="C133" s="267"/>
      <c r="D133" s="264" t="s">
        <v>152</v>
      </c>
      <c r="E133" s="268" t="s">
        <v>1</v>
      </c>
      <c r="F133" s="269" t="s">
        <v>154</v>
      </c>
      <c r="G133" s="267"/>
      <c r="H133" s="270">
        <v>16.5</v>
      </c>
      <c r="J133" s="267"/>
      <c r="K133" s="267"/>
      <c r="L133" s="209"/>
      <c r="M133" s="211"/>
      <c r="T133" s="212"/>
      <c r="AT133" s="210" t="s">
        <v>152</v>
      </c>
      <c r="AU133" s="210" t="s">
        <v>85</v>
      </c>
      <c r="AV133" s="82" t="s">
        <v>85</v>
      </c>
      <c r="AW133" s="82" t="s">
        <v>32</v>
      </c>
      <c r="AX133" s="82" t="s">
        <v>81</v>
      </c>
      <c r="AY133" s="210" t="s">
        <v>119</v>
      </c>
    </row>
    <row r="134" spans="2:65" s="146" customFormat="1" ht="24.2" customHeight="1">
      <c r="B134" s="76"/>
      <c r="C134" s="258" t="s">
        <v>155</v>
      </c>
      <c r="D134" s="258" t="s">
        <v>121</v>
      </c>
      <c r="E134" s="259" t="s">
        <v>156</v>
      </c>
      <c r="F134" s="260" t="s">
        <v>157</v>
      </c>
      <c r="G134" s="261" t="s">
        <v>150</v>
      </c>
      <c r="H134" s="262">
        <v>16.5</v>
      </c>
      <c r="I134" s="78"/>
      <c r="J134" s="280">
        <f>ROUND(I134*H134,2)</f>
        <v>0</v>
      </c>
      <c r="K134" s="260" t="s">
        <v>125</v>
      </c>
      <c r="L134" s="76"/>
      <c r="M134" s="80" t="s">
        <v>1</v>
      </c>
      <c r="N134" s="200" t="s">
        <v>41</v>
      </c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03" t="s">
        <v>126</v>
      </c>
      <c r="AT134" s="203" t="s">
        <v>121</v>
      </c>
      <c r="AU134" s="203" t="s">
        <v>85</v>
      </c>
      <c r="AY134" s="139" t="s">
        <v>119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39" t="s">
        <v>81</v>
      </c>
      <c r="BK134" s="204">
        <f>ROUND(I134*H134,2)</f>
        <v>0</v>
      </c>
      <c r="BL134" s="139" t="s">
        <v>126</v>
      </c>
      <c r="BM134" s="203" t="s">
        <v>158</v>
      </c>
    </row>
    <row r="135" spans="2:65" s="81" customFormat="1">
      <c r="B135" s="205"/>
      <c r="C135" s="263"/>
      <c r="D135" s="264" t="s">
        <v>152</v>
      </c>
      <c r="E135" s="265" t="s">
        <v>1</v>
      </c>
      <c r="F135" s="266" t="s">
        <v>153</v>
      </c>
      <c r="G135" s="263"/>
      <c r="H135" s="265" t="s">
        <v>1</v>
      </c>
      <c r="J135" s="263"/>
      <c r="K135" s="263"/>
      <c r="L135" s="205"/>
      <c r="M135" s="207"/>
      <c r="T135" s="208"/>
      <c r="AT135" s="206" t="s">
        <v>152</v>
      </c>
      <c r="AU135" s="206" t="s">
        <v>85</v>
      </c>
      <c r="AV135" s="81" t="s">
        <v>81</v>
      </c>
      <c r="AW135" s="81" t="s">
        <v>32</v>
      </c>
      <c r="AX135" s="81" t="s">
        <v>76</v>
      </c>
      <c r="AY135" s="206" t="s">
        <v>119</v>
      </c>
    </row>
    <row r="136" spans="2:65" s="82" customFormat="1">
      <c r="B136" s="209"/>
      <c r="C136" s="267"/>
      <c r="D136" s="264" t="s">
        <v>152</v>
      </c>
      <c r="E136" s="268" t="s">
        <v>1</v>
      </c>
      <c r="F136" s="269" t="s">
        <v>154</v>
      </c>
      <c r="G136" s="267"/>
      <c r="H136" s="270">
        <v>16.5</v>
      </c>
      <c r="J136" s="267"/>
      <c r="K136" s="267"/>
      <c r="L136" s="209"/>
      <c r="M136" s="211"/>
      <c r="T136" s="212"/>
      <c r="AT136" s="210" t="s">
        <v>152</v>
      </c>
      <c r="AU136" s="210" t="s">
        <v>85</v>
      </c>
      <c r="AV136" s="82" t="s">
        <v>85</v>
      </c>
      <c r="AW136" s="82" t="s">
        <v>32</v>
      </c>
      <c r="AX136" s="82" t="s">
        <v>81</v>
      </c>
      <c r="AY136" s="210" t="s">
        <v>119</v>
      </c>
    </row>
    <row r="137" spans="2:65" s="146" customFormat="1" ht="24.2" customHeight="1">
      <c r="B137" s="76"/>
      <c r="C137" s="258" t="s">
        <v>159</v>
      </c>
      <c r="D137" s="258" t="s">
        <v>121</v>
      </c>
      <c r="E137" s="259" t="s">
        <v>160</v>
      </c>
      <c r="F137" s="260" t="s">
        <v>161</v>
      </c>
      <c r="G137" s="261" t="s">
        <v>124</v>
      </c>
      <c r="H137" s="262">
        <v>320</v>
      </c>
      <c r="I137" s="78"/>
      <c r="J137" s="280">
        <f>ROUND(I137*H137,2)</f>
        <v>0</v>
      </c>
      <c r="K137" s="260" t="s">
        <v>125</v>
      </c>
      <c r="L137" s="76"/>
      <c r="M137" s="80" t="s">
        <v>1</v>
      </c>
      <c r="N137" s="200" t="s">
        <v>41</v>
      </c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03" t="s">
        <v>126</v>
      </c>
      <c r="AT137" s="203" t="s">
        <v>121</v>
      </c>
      <c r="AU137" s="203" t="s">
        <v>85</v>
      </c>
      <c r="AY137" s="139" t="s">
        <v>119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39" t="s">
        <v>81</v>
      </c>
      <c r="BK137" s="204">
        <f>ROUND(I137*H137,2)</f>
        <v>0</v>
      </c>
      <c r="BL137" s="139" t="s">
        <v>126</v>
      </c>
      <c r="BM137" s="203" t="s">
        <v>162</v>
      </c>
    </row>
    <row r="138" spans="2:65" s="146" customFormat="1" ht="24.2" customHeight="1">
      <c r="B138" s="76"/>
      <c r="C138" s="258" t="s">
        <v>163</v>
      </c>
      <c r="D138" s="258" t="s">
        <v>121</v>
      </c>
      <c r="E138" s="259" t="s">
        <v>164</v>
      </c>
      <c r="F138" s="260" t="s">
        <v>165</v>
      </c>
      <c r="G138" s="261" t="s">
        <v>124</v>
      </c>
      <c r="H138" s="262">
        <v>110</v>
      </c>
      <c r="I138" s="78"/>
      <c r="J138" s="280">
        <f>ROUND(I138*H138,2)</f>
        <v>0</v>
      </c>
      <c r="K138" s="260" t="s">
        <v>125</v>
      </c>
      <c r="L138" s="76"/>
      <c r="M138" s="80" t="s">
        <v>1</v>
      </c>
      <c r="N138" s="200" t="s">
        <v>41</v>
      </c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03" t="s">
        <v>126</v>
      </c>
      <c r="AT138" s="203" t="s">
        <v>121</v>
      </c>
      <c r="AU138" s="203" t="s">
        <v>85</v>
      </c>
      <c r="AY138" s="139" t="s">
        <v>119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39" t="s">
        <v>81</v>
      </c>
      <c r="BK138" s="204">
        <f>ROUND(I138*H138,2)</f>
        <v>0</v>
      </c>
      <c r="BL138" s="139" t="s">
        <v>126</v>
      </c>
      <c r="BM138" s="203" t="s">
        <v>166</v>
      </c>
    </row>
    <row r="139" spans="2:65" s="146" customFormat="1" ht="24.2" customHeight="1">
      <c r="B139" s="76"/>
      <c r="C139" s="258" t="s">
        <v>167</v>
      </c>
      <c r="D139" s="258" t="s">
        <v>121</v>
      </c>
      <c r="E139" s="259" t="s">
        <v>168</v>
      </c>
      <c r="F139" s="260" t="s">
        <v>169</v>
      </c>
      <c r="G139" s="261" t="s">
        <v>124</v>
      </c>
      <c r="H139" s="262">
        <v>110</v>
      </c>
      <c r="I139" s="78"/>
      <c r="J139" s="280">
        <f>ROUND(I139*H139,2)</f>
        <v>0</v>
      </c>
      <c r="K139" s="260" t="s">
        <v>125</v>
      </c>
      <c r="L139" s="76"/>
      <c r="M139" s="80" t="s">
        <v>1</v>
      </c>
      <c r="N139" s="200" t="s">
        <v>41</v>
      </c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203" t="s">
        <v>170</v>
      </c>
      <c r="AT139" s="203" t="s">
        <v>121</v>
      </c>
      <c r="AU139" s="203" t="s">
        <v>85</v>
      </c>
      <c r="AY139" s="139" t="s">
        <v>119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39" t="s">
        <v>81</v>
      </c>
      <c r="BK139" s="204">
        <f>ROUND(I139*H139,2)</f>
        <v>0</v>
      </c>
      <c r="BL139" s="139" t="s">
        <v>170</v>
      </c>
      <c r="BM139" s="203" t="s">
        <v>171</v>
      </c>
    </row>
    <row r="140" spans="2:65" s="146" customFormat="1" ht="16.5" customHeight="1">
      <c r="B140" s="76"/>
      <c r="C140" s="271" t="s">
        <v>172</v>
      </c>
      <c r="D140" s="271" t="s">
        <v>173</v>
      </c>
      <c r="E140" s="272" t="s">
        <v>174</v>
      </c>
      <c r="F140" s="273" t="s">
        <v>175</v>
      </c>
      <c r="G140" s="274" t="s">
        <v>176</v>
      </c>
      <c r="H140" s="275">
        <v>2.2000000000000002</v>
      </c>
      <c r="I140" s="83"/>
      <c r="J140" s="281">
        <f>ROUND(I140*H140,2)</f>
        <v>0</v>
      </c>
      <c r="K140" s="273" t="s">
        <v>125</v>
      </c>
      <c r="L140" s="213"/>
      <c r="M140" s="84" t="s">
        <v>1</v>
      </c>
      <c r="N140" s="214" t="s">
        <v>41</v>
      </c>
      <c r="P140" s="201">
        <f>O140*H140</f>
        <v>0</v>
      </c>
      <c r="Q140" s="201">
        <v>1E-3</v>
      </c>
      <c r="R140" s="201">
        <f>Q140*H140</f>
        <v>2.2000000000000001E-3</v>
      </c>
      <c r="S140" s="201">
        <v>0</v>
      </c>
      <c r="T140" s="202">
        <f>S140*H140</f>
        <v>0</v>
      </c>
      <c r="AR140" s="203" t="s">
        <v>177</v>
      </c>
      <c r="AT140" s="203" t="s">
        <v>173</v>
      </c>
      <c r="AU140" s="203" t="s">
        <v>85</v>
      </c>
      <c r="AY140" s="139" t="s">
        <v>119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39" t="s">
        <v>81</v>
      </c>
      <c r="BK140" s="204">
        <f>ROUND(I140*H140,2)</f>
        <v>0</v>
      </c>
      <c r="BL140" s="139" t="s">
        <v>177</v>
      </c>
      <c r="BM140" s="203" t="s">
        <v>178</v>
      </c>
    </row>
    <row r="141" spans="2:65" s="82" customFormat="1">
      <c r="B141" s="209"/>
      <c r="C141" s="267"/>
      <c r="D141" s="264" t="s">
        <v>152</v>
      </c>
      <c r="E141" s="267"/>
      <c r="F141" s="269" t="s">
        <v>179</v>
      </c>
      <c r="G141" s="267"/>
      <c r="H141" s="270">
        <v>2.2000000000000002</v>
      </c>
      <c r="J141" s="267"/>
      <c r="K141" s="267"/>
      <c r="L141" s="209"/>
      <c r="M141" s="211"/>
      <c r="T141" s="212"/>
      <c r="AT141" s="210" t="s">
        <v>152</v>
      </c>
      <c r="AU141" s="210" t="s">
        <v>85</v>
      </c>
      <c r="AV141" s="82" t="s">
        <v>85</v>
      </c>
      <c r="AW141" s="82" t="s">
        <v>3</v>
      </c>
      <c r="AX141" s="82" t="s">
        <v>81</v>
      </c>
      <c r="AY141" s="210" t="s">
        <v>119</v>
      </c>
    </row>
    <row r="142" spans="2:65" s="146" customFormat="1" ht="21.75" customHeight="1">
      <c r="B142" s="76"/>
      <c r="C142" s="258" t="s">
        <v>180</v>
      </c>
      <c r="D142" s="258" t="s">
        <v>121</v>
      </c>
      <c r="E142" s="259" t="s">
        <v>181</v>
      </c>
      <c r="F142" s="260" t="s">
        <v>182</v>
      </c>
      <c r="G142" s="261" t="s">
        <v>124</v>
      </c>
      <c r="H142" s="262">
        <v>110</v>
      </c>
      <c r="I142" s="78"/>
      <c r="J142" s="280">
        <f>ROUND(I142*H142,2)</f>
        <v>0</v>
      </c>
      <c r="K142" s="260" t="s">
        <v>125</v>
      </c>
      <c r="L142" s="76"/>
      <c r="M142" s="80" t="s">
        <v>1</v>
      </c>
      <c r="N142" s="200" t="s">
        <v>41</v>
      </c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03" t="s">
        <v>126</v>
      </c>
      <c r="AT142" s="203" t="s">
        <v>121</v>
      </c>
      <c r="AU142" s="203" t="s">
        <v>85</v>
      </c>
      <c r="AY142" s="139" t="s">
        <v>119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39" t="s">
        <v>81</v>
      </c>
      <c r="BK142" s="204">
        <f>ROUND(I142*H142,2)</f>
        <v>0</v>
      </c>
      <c r="BL142" s="139" t="s">
        <v>126</v>
      </c>
      <c r="BM142" s="203" t="s">
        <v>183</v>
      </c>
    </row>
    <row r="143" spans="2:65" s="146" customFormat="1" ht="16.5" customHeight="1">
      <c r="B143" s="76"/>
      <c r="C143" s="258" t="s">
        <v>184</v>
      </c>
      <c r="D143" s="258" t="s">
        <v>121</v>
      </c>
      <c r="E143" s="259" t="s">
        <v>185</v>
      </c>
      <c r="F143" s="260" t="s">
        <v>186</v>
      </c>
      <c r="G143" s="261" t="s">
        <v>124</v>
      </c>
      <c r="H143" s="262">
        <v>110</v>
      </c>
      <c r="I143" s="78"/>
      <c r="J143" s="280">
        <f>ROUND(I143*H143,2)</f>
        <v>0</v>
      </c>
      <c r="K143" s="260" t="s">
        <v>125</v>
      </c>
      <c r="L143" s="76"/>
      <c r="M143" s="80" t="s">
        <v>1</v>
      </c>
      <c r="N143" s="200" t="s">
        <v>41</v>
      </c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03" t="s">
        <v>126</v>
      </c>
      <c r="AT143" s="203" t="s">
        <v>121</v>
      </c>
      <c r="AU143" s="203" t="s">
        <v>85</v>
      </c>
      <c r="AY143" s="139" t="s">
        <v>119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39" t="s">
        <v>81</v>
      </c>
      <c r="BK143" s="204">
        <f>ROUND(I143*H143,2)</f>
        <v>0</v>
      </c>
      <c r="BL143" s="139" t="s">
        <v>126</v>
      </c>
      <c r="BM143" s="203" t="s">
        <v>187</v>
      </c>
    </row>
    <row r="144" spans="2:65" s="75" customFormat="1" ht="22.9" customHeight="1">
      <c r="B144" s="193"/>
      <c r="C144" s="252"/>
      <c r="D144" s="253" t="s">
        <v>75</v>
      </c>
      <c r="E144" s="256" t="s">
        <v>139</v>
      </c>
      <c r="F144" s="256" t="s">
        <v>188</v>
      </c>
      <c r="G144" s="252"/>
      <c r="H144" s="252"/>
      <c r="J144" s="257">
        <f>BK144</f>
        <v>0</v>
      </c>
      <c r="K144" s="252"/>
      <c r="L144" s="193"/>
      <c r="M144" s="195"/>
      <c r="P144" s="196">
        <f>SUM(P145:P166)</f>
        <v>0</v>
      </c>
      <c r="R144" s="196">
        <f>SUM(R145:R166)</f>
        <v>136.81918999999999</v>
      </c>
      <c r="T144" s="197">
        <f>SUM(T145:T166)</f>
        <v>0</v>
      </c>
      <c r="AR144" s="194" t="s">
        <v>81</v>
      </c>
      <c r="AT144" s="198" t="s">
        <v>75</v>
      </c>
      <c r="AU144" s="198" t="s">
        <v>81</v>
      </c>
      <c r="AY144" s="194" t="s">
        <v>119</v>
      </c>
      <c r="BK144" s="199">
        <f>SUM(BK145:BK166)</f>
        <v>0</v>
      </c>
    </row>
    <row r="145" spans="2:65" s="146" customFormat="1" ht="21.75" customHeight="1">
      <c r="B145" s="76"/>
      <c r="C145" s="258" t="s">
        <v>8</v>
      </c>
      <c r="D145" s="258" t="s">
        <v>121</v>
      </c>
      <c r="E145" s="259" t="s">
        <v>189</v>
      </c>
      <c r="F145" s="260" t="s">
        <v>190</v>
      </c>
      <c r="G145" s="261" t="s">
        <v>124</v>
      </c>
      <c r="H145" s="262">
        <v>316.5</v>
      </c>
      <c r="I145" s="78"/>
      <c r="J145" s="280">
        <f>ROUND(I145*H145,2)</f>
        <v>0</v>
      </c>
      <c r="K145" s="260" t="s">
        <v>125</v>
      </c>
      <c r="L145" s="76"/>
      <c r="M145" s="80" t="s">
        <v>1</v>
      </c>
      <c r="N145" s="200" t="s">
        <v>41</v>
      </c>
      <c r="P145" s="201">
        <f>O145*H145</f>
        <v>0</v>
      </c>
      <c r="Q145" s="201">
        <v>0.115</v>
      </c>
      <c r="R145" s="201">
        <f>Q145*H145</f>
        <v>36.397500000000001</v>
      </c>
      <c r="S145" s="201">
        <v>0</v>
      </c>
      <c r="T145" s="202">
        <f>S145*H145</f>
        <v>0</v>
      </c>
      <c r="AR145" s="203" t="s">
        <v>126</v>
      </c>
      <c r="AT145" s="203" t="s">
        <v>121</v>
      </c>
      <c r="AU145" s="203" t="s">
        <v>85</v>
      </c>
      <c r="AY145" s="139" t="s">
        <v>119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39" t="s">
        <v>81</v>
      </c>
      <c r="BK145" s="204">
        <f>ROUND(I145*H145,2)</f>
        <v>0</v>
      </c>
      <c r="BL145" s="139" t="s">
        <v>126</v>
      </c>
      <c r="BM145" s="203" t="s">
        <v>191</v>
      </c>
    </row>
    <row r="146" spans="2:65" s="146" customFormat="1" ht="21.75" customHeight="1">
      <c r="B146" s="76"/>
      <c r="C146" s="258" t="s">
        <v>192</v>
      </c>
      <c r="D146" s="258" t="s">
        <v>121</v>
      </c>
      <c r="E146" s="259" t="s">
        <v>193</v>
      </c>
      <c r="F146" s="260" t="s">
        <v>194</v>
      </c>
      <c r="G146" s="261" t="s">
        <v>124</v>
      </c>
      <c r="H146" s="262">
        <v>102.45</v>
      </c>
      <c r="I146" s="78"/>
      <c r="J146" s="280">
        <f>ROUND(I146*H146,2)</f>
        <v>0</v>
      </c>
      <c r="K146" s="260" t="s">
        <v>125</v>
      </c>
      <c r="L146" s="76"/>
      <c r="M146" s="80" t="s">
        <v>1</v>
      </c>
      <c r="N146" s="200" t="s">
        <v>41</v>
      </c>
      <c r="P146" s="201">
        <f>O146*H146</f>
        <v>0</v>
      </c>
      <c r="Q146" s="201">
        <v>0.23</v>
      </c>
      <c r="R146" s="201">
        <f>Q146*H146</f>
        <v>23.563500000000001</v>
      </c>
      <c r="S146" s="201">
        <v>0</v>
      </c>
      <c r="T146" s="202">
        <f>S146*H146</f>
        <v>0</v>
      </c>
      <c r="AR146" s="203" t="s">
        <v>126</v>
      </c>
      <c r="AT146" s="203" t="s">
        <v>121</v>
      </c>
      <c r="AU146" s="203" t="s">
        <v>85</v>
      </c>
      <c r="AY146" s="139" t="s">
        <v>119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39" t="s">
        <v>81</v>
      </c>
      <c r="BK146" s="204">
        <f>ROUND(I146*H146,2)</f>
        <v>0</v>
      </c>
      <c r="BL146" s="139" t="s">
        <v>126</v>
      </c>
      <c r="BM146" s="203" t="s">
        <v>195</v>
      </c>
    </row>
    <row r="147" spans="2:65" s="81" customFormat="1">
      <c r="B147" s="205"/>
      <c r="C147" s="263"/>
      <c r="D147" s="264" t="s">
        <v>152</v>
      </c>
      <c r="E147" s="265" t="s">
        <v>1</v>
      </c>
      <c r="F147" s="266" t="s">
        <v>196</v>
      </c>
      <c r="G147" s="263"/>
      <c r="H147" s="265" t="s">
        <v>1</v>
      </c>
      <c r="J147" s="263"/>
      <c r="K147" s="263"/>
      <c r="L147" s="205"/>
      <c r="M147" s="207"/>
      <c r="T147" s="208"/>
      <c r="AT147" s="206" t="s">
        <v>152</v>
      </c>
      <c r="AU147" s="206" t="s">
        <v>85</v>
      </c>
      <c r="AV147" s="81" t="s">
        <v>81</v>
      </c>
      <c r="AW147" s="81" t="s">
        <v>32</v>
      </c>
      <c r="AX147" s="81" t="s">
        <v>76</v>
      </c>
      <c r="AY147" s="206" t="s">
        <v>119</v>
      </c>
    </row>
    <row r="148" spans="2:65" s="82" customFormat="1">
      <c r="B148" s="209"/>
      <c r="C148" s="267"/>
      <c r="D148" s="264" t="s">
        <v>152</v>
      </c>
      <c r="E148" s="268" t="s">
        <v>1</v>
      </c>
      <c r="F148" s="269" t="s">
        <v>197</v>
      </c>
      <c r="G148" s="267"/>
      <c r="H148" s="270">
        <v>36.450000000000003</v>
      </c>
      <c r="J148" s="267"/>
      <c r="K148" s="267"/>
      <c r="L148" s="209"/>
      <c r="M148" s="211"/>
      <c r="T148" s="212"/>
      <c r="AT148" s="210" t="s">
        <v>152</v>
      </c>
      <c r="AU148" s="210" t="s">
        <v>85</v>
      </c>
      <c r="AV148" s="82" t="s">
        <v>85</v>
      </c>
      <c r="AW148" s="82" t="s">
        <v>32</v>
      </c>
      <c r="AX148" s="82" t="s">
        <v>76</v>
      </c>
      <c r="AY148" s="210" t="s">
        <v>119</v>
      </c>
    </row>
    <row r="149" spans="2:65" s="82" customFormat="1">
      <c r="B149" s="209"/>
      <c r="C149" s="267"/>
      <c r="D149" s="264" t="s">
        <v>152</v>
      </c>
      <c r="E149" s="268" t="s">
        <v>1</v>
      </c>
      <c r="F149" s="269" t="s">
        <v>198</v>
      </c>
      <c r="G149" s="267"/>
      <c r="H149" s="270">
        <v>66</v>
      </c>
      <c r="J149" s="267"/>
      <c r="K149" s="267"/>
      <c r="L149" s="209"/>
      <c r="M149" s="211"/>
      <c r="T149" s="212"/>
      <c r="AT149" s="210" t="s">
        <v>152</v>
      </c>
      <c r="AU149" s="210" t="s">
        <v>85</v>
      </c>
      <c r="AV149" s="82" t="s">
        <v>85</v>
      </c>
      <c r="AW149" s="82" t="s">
        <v>32</v>
      </c>
      <c r="AX149" s="82" t="s">
        <v>76</v>
      </c>
      <c r="AY149" s="210" t="s">
        <v>119</v>
      </c>
    </row>
    <row r="150" spans="2:65" s="85" customFormat="1">
      <c r="B150" s="215"/>
      <c r="C150" s="276"/>
      <c r="D150" s="264" t="s">
        <v>152</v>
      </c>
      <c r="E150" s="277" t="s">
        <v>1</v>
      </c>
      <c r="F150" s="278" t="s">
        <v>199</v>
      </c>
      <c r="G150" s="276"/>
      <c r="H150" s="279">
        <v>102.45</v>
      </c>
      <c r="J150" s="276"/>
      <c r="K150" s="276"/>
      <c r="L150" s="215"/>
      <c r="M150" s="217"/>
      <c r="T150" s="218"/>
      <c r="AT150" s="216" t="s">
        <v>152</v>
      </c>
      <c r="AU150" s="216" t="s">
        <v>85</v>
      </c>
      <c r="AV150" s="85" t="s">
        <v>126</v>
      </c>
      <c r="AW150" s="85" t="s">
        <v>32</v>
      </c>
      <c r="AX150" s="85" t="s">
        <v>81</v>
      </c>
      <c r="AY150" s="216" t="s">
        <v>119</v>
      </c>
    </row>
    <row r="151" spans="2:65" s="146" customFormat="1" ht="24.2" customHeight="1">
      <c r="B151" s="76"/>
      <c r="C151" s="258" t="s">
        <v>200</v>
      </c>
      <c r="D151" s="258" t="s">
        <v>121</v>
      </c>
      <c r="E151" s="259" t="s">
        <v>201</v>
      </c>
      <c r="F151" s="260" t="s">
        <v>202</v>
      </c>
      <c r="G151" s="261" t="s">
        <v>124</v>
      </c>
      <c r="H151" s="262">
        <v>50</v>
      </c>
      <c r="I151" s="78"/>
      <c r="J151" s="280">
        <f>ROUND(I151*H151,2)</f>
        <v>0</v>
      </c>
      <c r="K151" s="260" t="s">
        <v>125</v>
      </c>
      <c r="L151" s="76"/>
      <c r="M151" s="80" t="s">
        <v>1</v>
      </c>
      <c r="N151" s="200" t="s">
        <v>41</v>
      </c>
      <c r="P151" s="201">
        <f>O151*H151</f>
        <v>0</v>
      </c>
      <c r="Q151" s="201">
        <v>7.1000000000000002E-4</v>
      </c>
      <c r="R151" s="201">
        <f>Q151*H151</f>
        <v>3.5500000000000004E-2</v>
      </c>
      <c r="S151" s="201">
        <v>0</v>
      </c>
      <c r="T151" s="202">
        <f>S151*H151</f>
        <v>0</v>
      </c>
      <c r="AR151" s="203" t="s">
        <v>126</v>
      </c>
      <c r="AT151" s="203" t="s">
        <v>121</v>
      </c>
      <c r="AU151" s="203" t="s">
        <v>85</v>
      </c>
      <c r="AY151" s="139" t="s">
        <v>119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39" t="s">
        <v>81</v>
      </c>
      <c r="BK151" s="204">
        <f>ROUND(I151*H151,2)</f>
        <v>0</v>
      </c>
      <c r="BL151" s="139" t="s">
        <v>126</v>
      </c>
      <c r="BM151" s="203" t="s">
        <v>203</v>
      </c>
    </row>
    <row r="152" spans="2:65" s="146" customFormat="1" ht="33" customHeight="1">
      <c r="B152" s="76"/>
      <c r="C152" s="258" t="s">
        <v>204</v>
      </c>
      <c r="D152" s="258" t="s">
        <v>121</v>
      </c>
      <c r="E152" s="259" t="s">
        <v>205</v>
      </c>
      <c r="F152" s="260" t="s">
        <v>206</v>
      </c>
      <c r="G152" s="261" t="s">
        <v>124</v>
      </c>
      <c r="H152" s="262">
        <v>50</v>
      </c>
      <c r="I152" s="78"/>
      <c r="J152" s="280">
        <f>ROUND(I152*H152,2)</f>
        <v>0</v>
      </c>
      <c r="K152" s="260" t="s">
        <v>125</v>
      </c>
      <c r="L152" s="76"/>
      <c r="M152" s="80" t="s">
        <v>1</v>
      </c>
      <c r="N152" s="200" t="s">
        <v>41</v>
      </c>
      <c r="P152" s="201">
        <f>O152*H152</f>
        <v>0</v>
      </c>
      <c r="Q152" s="201">
        <v>0.12966</v>
      </c>
      <c r="R152" s="201">
        <f>Q152*H152</f>
        <v>6.4829999999999997</v>
      </c>
      <c r="S152" s="201">
        <v>0</v>
      </c>
      <c r="T152" s="202">
        <f>S152*H152</f>
        <v>0</v>
      </c>
      <c r="AR152" s="203" t="s">
        <v>126</v>
      </c>
      <c r="AT152" s="203" t="s">
        <v>121</v>
      </c>
      <c r="AU152" s="203" t="s">
        <v>85</v>
      </c>
      <c r="AY152" s="139" t="s">
        <v>119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39" t="s">
        <v>81</v>
      </c>
      <c r="BK152" s="204">
        <f>ROUND(I152*H152,2)</f>
        <v>0</v>
      </c>
      <c r="BL152" s="139" t="s">
        <v>126</v>
      </c>
      <c r="BM152" s="203" t="s">
        <v>207</v>
      </c>
    </row>
    <row r="153" spans="2:65" s="81" customFormat="1">
      <c r="B153" s="205"/>
      <c r="C153" s="263"/>
      <c r="D153" s="264" t="s">
        <v>152</v>
      </c>
      <c r="E153" s="265" t="s">
        <v>1</v>
      </c>
      <c r="F153" s="266" t="s">
        <v>208</v>
      </c>
      <c r="G153" s="263"/>
      <c r="H153" s="265" t="s">
        <v>1</v>
      </c>
      <c r="J153" s="263"/>
      <c r="K153" s="263"/>
      <c r="L153" s="205"/>
      <c r="M153" s="207"/>
      <c r="T153" s="208"/>
      <c r="AT153" s="206" t="s">
        <v>152</v>
      </c>
      <c r="AU153" s="206" t="s">
        <v>85</v>
      </c>
      <c r="AV153" s="81" t="s">
        <v>81</v>
      </c>
      <c r="AW153" s="81" t="s">
        <v>32</v>
      </c>
      <c r="AX153" s="81" t="s">
        <v>76</v>
      </c>
      <c r="AY153" s="206" t="s">
        <v>119</v>
      </c>
    </row>
    <row r="154" spans="2:65" s="82" customFormat="1">
      <c r="B154" s="209"/>
      <c r="C154" s="267"/>
      <c r="D154" s="264" t="s">
        <v>152</v>
      </c>
      <c r="E154" s="268" t="s">
        <v>1</v>
      </c>
      <c r="F154" s="269" t="s">
        <v>209</v>
      </c>
      <c r="G154" s="267"/>
      <c r="H154" s="270">
        <v>50</v>
      </c>
      <c r="J154" s="267"/>
      <c r="K154" s="267"/>
      <c r="L154" s="209"/>
      <c r="M154" s="211"/>
      <c r="T154" s="212"/>
      <c r="AT154" s="210" t="s">
        <v>152</v>
      </c>
      <c r="AU154" s="210" t="s">
        <v>85</v>
      </c>
      <c r="AV154" s="82" t="s">
        <v>85</v>
      </c>
      <c r="AW154" s="82" t="s">
        <v>32</v>
      </c>
      <c r="AX154" s="82" t="s">
        <v>81</v>
      </c>
      <c r="AY154" s="210" t="s">
        <v>119</v>
      </c>
    </row>
    <row r="155" spans="2:65" s="146" customFormat="1" ht="55.5" customHeight="1">
      <c r="B155" s="76"/>
      <c r="C155" s="258" t="s">
        <v>210</v>
      </c>
      <c r="D155" s="258" t="s">
        <v>121</v>
      </c>
      <c r="E155" s="259" t="s">
        <v>211</v>
      </c>
      <c r="F155" s="260" t="s">
        <v>212</v>
      </c>
      <c r="G155" s="261" t="s">
        <v>124</v>
      </c>
      <c r="H155" s="262">
        <v>316.5</v>
      </c>
      <c r="I155" s="78"/>
      <c r="J155" s="280">
        <f>ROUND(I155*H155,2)</f>
        <v>0</v>
      </c>
      <c r="K155" s="260" t="s">
        <v>125</v>
      </c>
      <c r="L155" s="76"/>
      <c r="M155" s="80" t="s">
        <v>1</v>
      </c>
      <c r="N155" s="200" t="s">
        <v>41</v>
      </c>
      <c r="P155" s="201">
        <f>O155*H155</f>
        <v>0</v>
      </c>
      <c r="Q155" s="201">
        <v>8.9219999999999994E-2</v>
      </c>
      <c r="R155" s="201">
        <f>Q155*H155</f>
        <v>28.238129999999998</v>
      </c>
      <c r="S155" s="201">
        <v>0</v>
      </c>
      <c r="T155" s="202">
        <f>S155*H155</f>
        <v>0</v>
      </c>
      <c r="AR155" s="203" t="s">
        <v>126</v>
      </c>
      <c r="AT155" s="203" t="s">
        <v>121</v>
      </c>
      <c r="AU155" s="203" t="s">
        <v>85</v>
      </c>
      <c r="AY155" s="139" t="s">
        <v>119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39" t="s">
        <v>81</v>
      </c>
      <c r="BK155" s="204">
        <f>ROUND(I155*H155,2)</f>
        <v>0</v>
      </c>
      <c r="BL155" s="139" t="s">
        <v>126</v>
      </c>
      <c r="BM155" s="203" t="s">
        <v>213</v>
      </c>
    </row>
    <row r="156" spans="2:65" s="82" customFormat="1">
      <c r="B156" s="209"/>
      <c r="C156" s="267"/>
      <c r="D156" s="264" t="s">
        <v>152</v>
      </c>
      <c r="E156" s="268" t="s">
        <v>1</v>
      </c>
      <c r="F156" s="269" t="s">
        <v>214</v>
      </c>
      <c r="G156" s="267"/>
      <c r="H156" s="270">
        <v>316.5</v>
      </c>
      <c r="J156" s="267"/>
      <c r="K156" s="267"/>
      <c r="L156" s="209"/>
      <c r="M156" s="211"/>
      <c r="T156" s="212"/>
      <c r="AT156" s="210" t="s">
        <v>152</v>
      </c>
      <c r="AU156" s="210" t="s">
        <v>85</v>
      </c>
      <c r="AV156" s="82" t="s">
        <v>85</v>
      </c>
      <c r="AW156" s="82" t="s">
        <v>32</v>
      </c>
      <c r="AX156" s="82" t="s">
        <v>81</v>
      </c>
      <c r="AY156" s="210" t="s">
        <v>119</v>
      </c>
    </row>
    <row r="157" spans="2:65" s="146" customFormat="1" ht="16.5" customHeight="1">
      <c r="B157" s="76"/>
      <c r="C157" s="271" t="s">
        <v>215</v>
      </c>
      <c r="D157" s="271" t="s">
        <v>173</v>
      </c>
      <c r="E157" s="272" t="s">
        <v>216</v>
      </c>
      <c r="F157" s="273" t="s">
        <v>217</v>
      </c>
      <c r="G157" s="274" t="s">
        <v>124</v>
      </c>
      <c r="H157" s="275">
        <v>316.13</v>
      </c>
      <c r="I157" s="83"/>
      <c r="J157" s="281">
        <f>ROUND(I157*H157,2)</f>
        <v>0</v>
      </c>
      <c r="K157" s="273" t="s">
        <v>1</v>
      </c>
      <c r="L157" s="213"/>
      <c r="M157" s="84" t="s">
        <v>1</v>
      </c>
      <c r="N157" s="214" t="s">
        <v>41</v>
      </c>
      <c r="P157" s="201">
        <f>O157*H157</f>
        <v>0</v>
      </c>
      <c r="Q157" s="201">
        <v>0.13100000000000001</v>
      </c>
      <c r="R157" s="201">
        <f>Q157*H157</f>
        <v>41.413029999999999</v>
      </c>
      <c r="S157" s="201">
        <v>0</v>
      </c>
      <c r="T157" s="202">
        <f>S157*H157</f>
        <v>0</v>
      </c>
      <c r="AR157" s="203" t="s">
        <v>155</v>
      </c>
      <c r="AT157" s="203" t="s">
        <v>173</v>
      </c>
      <c r="AU157" s="203" t="s">
        <v>85</v>
      </c>
      <c r="AY157" s="139" t="s">
        <v>119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39" t="s">
        <v>81</v>
      </c>
      <c r="BK157" s="204">
        <f>ROUND(I157*H157,2)</f>
        <v>0</v>
      </c>
      <c r="BL157" s="139" t="s">
        <v>126</v>
      </c>
      <c r="BM157" s="203" t="s">
        <v>218</v>
      </c>
    </row>
    <row r="158" spans="2:65" s="82" customFormat="1">
      <c r="B158" s="209"/>
      <c r="C158" s="267"/>
      <c r="D158" s="264" t="s">
        <v>152</v>
      </c>
      <c r="E158" s="268" t="s">
        <v>1</v>
      </c>
      <c r="F158" s="269" t="s">
        <v>219</v>
      </c>
      <c r="G158" s="267"/>
      <c r="H158" s="270">
        <v>313</v>
      </c>
      <c r="J158" s="267"/>
      <c r="K158" s="267"/>
      <c r="L158" s="209"/>
      <c r="M158" s="211"/>
      <c r="T158" s="212"/>
      <c r="AT158" s="210" t="s">
        <v>152</v>
      </c>
      <c r="AU158" s="210" t="s">
        <v>85</v>
      </c>
      <c r="AV158" s="82" t="s">
        <v>85</v>
      </c>
      <c r="AW158" s="82" t="s">
        <v>32</v>
      </c>
      <c r="AX158" s="82" t="s">
        <v>81</v>
      </c>
      <c r="AY158" s="210" t="s">
        <v>119</v>
      </c>
    </row>
    <row r="159" spans="2:65" s="82" customFormat="1">
      <c r="B159" s="209"/>
      <c r="C159" s="267"/>
      <c r="D159" s="264" t="s">
        <v>152</v>
      </c>
      <c r="E159" s="267"/>
      <c r="F159" s="269" t="s">
        <v>220</v>
      </c>
      <c r="G159" s="267"/>
      <c r="H159" s="270">
        <v>316.13</v>
      </c>
      <c r="J159" s="267"/>
      <c r="K159" s="267"/>
      <c r="L159" s="209"/>
      <c r="M159" s="211"/>
      <c r="T159" s="212"/>
      <c r="AT159" s="210" t="s">
        <v>152</v>
      </c>
      <c r="AU159" s="210" t="s">
        <v>85</v>
      </c>
      <c r="AV159" s="82" t="s">
        <v>85</v>
      </c>
      <c r="AW159" s="82" t="s">
        <v>3</v>
      </c>
      <c r="AX159" s="82" t="s">
        <v>81</v>
      </c>
      <c r="AY159" s="210" t="s">
        <v>119</v>
      </c>
    </row>
    <row r="160" spans="2:65" s="146" customFormat="1" ht="24.2" customHeight="1">
      <c r="B160" s="76"/>
      <c r="C160" s="271" t="s">
        <v>7</v>
      </c>
      <c r="D160" s="271" t="s">
        <v>173</v>
      </c>
      <c r="E160" s="272" t="s">
        <v>221</v>
      </c>
      <c r="F160" s="273" t="s">
        <v>222</v>
      </c>
      <c r="G160" s="274" t="s">
        <v>124</v>
      </c>
      <c r="H160" s="275">
        <v>2.02</v>
      </c>
      <c r="I160" s="83"/>
      <c r="J160" s="281">
        <f>ROUND(I160*H160,2)</f>
        <v>0</v>
      </c>
      <c r="K160" s="273" t="s">
        <v>125</v>
      </c>
      <c r="L160" s="213"/>
      <c r="M160" s="84" t="s">
        <v>1</v>
      </c>
      <c r="N160" s="214" t="s">
        <v>41</v>
      </c>
      <c r="P160" s="201">
        <f>O160*H160</f>
        <v>0</v>
      </c>
      <c r="Q160" s="201">
        <v>0.13100000000000001</v>
      </c>
      <c r="R160" s="201">
        <f>Q160*H160</f>
        <v>0.26462000000000002</v>
      </c>
      <c r="S160" s="201">
        <v>0</v>
      </c>
      <c r="T160" s="202">
        <f>S160*H160</f>
        <v>0</v>
      </c>
      <c r="AR160" s="203" t="s">
        <v>155</v>
      </c>
      <c r="AT160" s="203" t="s">
        <v>173</v>
      </c>
      <c r="AU160" s="203" t="s">
        <v>85</v>
      </c>
      <c r="AY160" s="139" t="s">
        <v>119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39" t="s">
        <v>81</v>
      </c>
      <c r="BK160" s="204">
        <f>ROUND(I160*H160,2)</f>
        <v>0</v>
      </c>
      <c r="BL160" s="139" t="s">
        <v>126</v>
      </c>
      <c r="BM160" s="203" t="s">
        <v>223</v>
      </c>
    </row>
    <row r="161" spans="2:65" s="82" customFormat="1">
      <c r="B161" s="209"/>
      <c r="C161" s="267"/>
      <c r="D161" s="264" t="s">
        <v>152</v>
      </c>
      <c r="E161" s="268" t="s">
        <v>1</v>
      </c>
      <c r="F161" s="269" t="s">
        <v>85</v>
      </c>
      <c r="G161" s="267"/>
      <c r="H161" s="270">
        <v>2</v>
      </c>
      <c r="J161" s="267"/>
      <c r="K161" s="267"/>
      <c r="L161" s="209"/>
      <c r="M161" s="211"/>
      <c r="T161" s="212"/>
      <c r="AT161" s="210" t="s">
        <v>152</v>
      </c>
      <c r="AU161" s="210" t="s">
        <v>85</v>
      </c>
      <c r="AV161" s="82" t="s">
        <v>85</v>
      </c>
      <c r="AW161" s="82" t="s">
        <v>32</v>
      </c>
      <c r="AX161" s="82" t="s">
        <v>81</v>
      </c>
      <c r="AY161" s="210" t="s">
        <v>119</v>
      </c>
    </row>
    <row r="162" spans="2:65" s="82" customFormat="1">
      <c r="B162" s="209"/>
      <c r="C162" s="267"/>
      <c r="D162" s="264" t="s">
        <v>152</v>
      </c>
      <c r="E162" s="267"/>
      <c r="F162" s="269" t="s">
        <v>224</v>
      </c>
      <c r="G162" s="267"/>
      <c r="H162" s="270">
        <v>2.02</v>
      </c>
      <c r="J162" s="267"/>
      <c r="K162" s="267"/>
      <c r="L162" s="209"/>
      <c r="M162" s="211"/>
      <c r="T162" s="212"/>
      <c r="AT162" s="210" t="s">
        <v>152</v>
      </c>
      <c r="AU162" s="210" t="s">
        <v>85</v>
      </c>
      <c r="AV162" s="82" t="s">
        <v>85</v>
      </c>
      <c r="AW162" s="82" t="s">
        <v>3</v>
      </c>
      <c r="AX162" s="82" t="s">
        <v>81</v>
      </c>
      <c r="AY162" s="210" t="s">
        <v>119</v>
      </c>
    </row>
    <row r="163" spans="2:65" s="146" customFormat="1" ht="24.2" customHeight="1">
      <c r="B163" s="76"/>
      <c r="C163" s="271" t="s">
        <v>225</v>
      </c>
      <c r="D163" s="271" t="s">
        <v>173</v>
      </c>
      <c r="E163" s="272" t="s">
        <v>226</v>
      </c>
      <c r="F163" s="273" t="s">
        <v>227</v>
      </c>
      <c r="G163" s="274" t="s">
        <v>124</v>
      </c>
      <c r="H163" s="275">
        <v>1.01</v>
      </c>
      <c r="I163" s="83"/>
      <c r="J163" s="281">
        <f>ROUND(I163*H163,2)</f>
        <v>0</v>
      </c>
      <c r="K163" s="273" t="s">
        <v>1</v>
      </c>
      <c r="L163" s="213"/>
      <c r="M163" s="84" t="s">
        <v>1</v>
      </c>
      <c r="N163" s="214" t="s">
        <v>41</v>
      </c>
      <c r="P163" s="201">
        <f>O163*H163</f>
        <v>0</v>
      </c>
      <c r="Q163" s="201">
        <v>0.13100000000000001</v>
      </c>
      <c r="R163" s="201">
        <f>Q163*H163</f>
        <v>0.13231000000000001</v>
      </c>
      <c r="S163" s="201">
        <v>0</v>
      </c>
      <c r="T163" s="202">
        <f>S163*H163</f>
        <v>0</v>
      </c>
      <c r="AR163" s="203" t="s">
        <v>155</v>
      </c>
      <c r="AT163" s="203" t="s">
        <v>173</v>
      </c>
      <c r="AU163" s="203" t="s">
        <v>85</v>
      </c>
      <c r="AY163" s="139" t="s">
        <v>119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39" t="s">
        <v>81</v>
      </c>
      <c r="BK163" s="204">
        <f>ROUND(I163*H163,2)</f>
        <v>0</v>
      </c>
      <c r="BL163" s="139" t="s">
        <v>126</v>
      </c>
      <c r="BM163" s="203" t="s">
        <v>228</v>
      </c>
    </row>
    <row r="164" spans="2:65" s="82" customFormat="1">
      <c r="B164" s="209"/>
      <c r="C164" s="267"/>
      <c r="D164" s="264" t="s">
        <v>152</v>
      </c>
      <c r="E164" s="268" t="s">
        <v>1</v>
      </c>
      <c r="F164" s="269" t="s">
        <v>229</v>
      </c>
      <c r="G164" s="267"/>
      <c r="H164" s="270">
        <v>1.01</v>
      </c>
      <c r="J164" s="267"/>
      <c r="K164" s="267"/>
      <c r="L164" s="209"/>
      <c r="M164" s="211"/>
      <c r="T164" s="212"/>
      <c r="AT164" s="210" t="s">
        <v>152</v>
      </c>
      <c r="AU164" s="210" t="s">
        <v>85</v>
      </c>
      <c r="AV164" s="82" t="s">
        <v>85</v>
      </c>
      <c r="AW164" s="82" t="s">
        <v>32</v>
      </c>
      <c r="AX164" s="82" t="s">
        <v>81</v>
      </c>
      <c r="AY164" s="210" t="s">
        <v>119</v>
      </c>
    </row>
    <row r="165" spans="2:65" s="146" customFormat="1" ht="37.9" customHeight="1">
      <c r="B165" s="76"/>
      <c r="C165" s="258" t="s">
        <v>230</v>
      </c>
      <c r="D165" s="258" t="s">
        <v>121</v>
      </c>
      <c r="E165" s="259" t="s">
        <v>231</v>
      </c>
      <c r="F165" s="260" t="s">
        <v>232</v>
      </c>
      <c r="G165" s="261" t="s">
        <v>124</v>
      </c>
      <c r="H165" s="262">
        <v>3.5</v>
      </c>
      <c r="I165" s="78"/>
      <c r="J165" s="280">
        <f>ROUND(I165*H165,2)</f>
        <v>0</v>
      </c>
      <c r="K165" s="260" t="s">
        <v>125</v>
      </c>
      <c r="L165" s="76"/>
      <c r="M165" s="80" t="s">
        <v>1</v>
      </c>
      <c r="N165" s="200" t="s">
        <v>41</v>
      </c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AR165" s="203" t="s">
        <v>126</v>
      </c>
      <c r="AT165" s="203" t="s">
        <v>121</v>
      </c>
      <c r="AU165" s="203" t="s">
        <v>85</v>
      </c>
      <c r="AY165" s="139" t="s">
        <v>119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39" t="s">
        <v>81</v>
      </c>
      <c r="BK165" s="204">
        <f>ROUND(I165*H165,2)</f>
        <v>0</v>
      </c>
      <c r="BL165" s="139" t="s">
        <v>126</v>
      </c>
      <c r="BM165" s="203" t="s">
        <v>233</v>
      </c>
    </row>
    <row r="166" spans="2:65" s="146" customFormat="1" ht="21.75" customHeight="1">
      <c r="B166" s="76"/>
      <c r="C166" s="258" t="s">
        <v>234</v>
      </c>
      <c r="D166" s="258" t="s">
        <v>121</v>
      </c>
      <c r="E166" s="259" t="s">
        <v>235</v>
      </c>
      <c r="F166" s="260" t="s">
        <v>236</v>
      </c>
      <c r="G166" s="261" t="s">
        <v>137</v>
      </c>
      <c r="H166" s="262">
        <v>81</v>
      </c>
      <c r="I166" s="78"/>
      <c r="J166" s="280">
        <f>ROUND(I166*H166,2)</f>
        <v>0</v>
      </c>
      <c r="K166" s="260" t="s">
        <v>125</v>
      </c>
      <c r="L166" s="76"/>
      <c r="M166" s="80" t="s">
        <v>1</v>
      </c>
      <c r="N166" s="200" t="s">
        <v>41</v>
      </c>
      <c r="P166" s="201">
        <f>O166*H166</f>
        <v>0</v>
      </c>
      <c r="Q166" s="201">
        <v>3.5999999999999999E-3</v>
      </c>
      <c r="R166" s="201">
        <f>Q166*H166</f>
        <v>0.29159999999999997</v>
      </c>
      <c r="S166" s="201">
        <v>0</v>
      </c>
      <c r="T166" s="202">
        <f>S166*H166</f>
        <v>0</v>
      </c>
      <c r="AR166" s="203" t="s">
        <v>126</v>
      </c>
      <c r="AT166" s="203" t="s">
        <v>121</v>
      </c>
      <c r="AU166" s="203" t="s">
        <v>85</v>
      </c>
      <c r="AY166" s="139" t="s">
        <v>119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39" t="s">
        <v>81</v>
      </c>
      <c r="BK166" s="204">
        <f>ROUND(I166*H166,2)</f>
        <v>0</v>
      </c>
      <c r="BL166" s="139" t="s">
        <v>126</v>
      </c>
      <c r="BM166" s="203" t="s">
        <v>237</v>
      </c>
    </row>
    <row r="167" spans="2:65" s="75" customFormat="1" ht="22.9" customHeight="1">
      <c r="B167" s="193"/>
      <c r="C167" s="252"/>
      <c r="D167" s="253" t="s">
        <v>75</v>
      </c>
      <c r="E167" s="256" t="s">
        <v>155</v>
      </c>
      <c r="F167" s="256" t="s">
        <v>238</v>
      </c>
      <c r="G167" s="252"/>
      <c r="H167" s="252"/>
      <c r="J167" s="257">
        <f>BK167</f>
        <v>0</v>
      </c>
      <c r="K167" s="252"/>
      <c r="L167" s="193"/>
      <c r="M167" s="195"/>
      <c r="P167" s="196">
        <f>P168</f>
        <v>0</v>
      </c>
      <c r="R167" s="196">
        <f>R168</f>
        <v>0.42080000000000001</v>
      </c>
      <c r="T167" s="197">
        <f>T168</f>
        <v>0</v>
      </c>
      <c r="AR167" s="194" t="s">
        <v>81</v>
      </c>
      <c r="AT167" s="198" t="s">
        <v>75</v>
      </c>
      <c r="AU167" s="198" t="s">
        <v>81</v>
      </c>
      <c r="AY167" s="194" t="s">
        <v>119</v>
      </c>
      <c r="BK167" s="199">
        <f>BK168</f>
        <v>0</v>
      </c>
    </row>
    <row r="168" spans="2:65" s="146" customFormat="1" ht="24.2" customHeight="1">
      <c r="B168" s="76"/>
      <c r="C168" s="258" t="s">
        <v>239</v>
      </c>
      <c r="D168" s="258" t="s">
        <v>121</v>
      </c>
      <c r="E168" s="259" t="s">
        <v>240</v>
      </c>
      <c r="F168" s="260" t="s">
        <v>241</v>
      </c>
      <c r="G168" s="261" t="s">
        <v>242</v>
      </c>
      <c r="H168" s="262">
        <v>1</v>
      </c>
      <c r="I168" s="78"/>
      <c r="J168" s="280">
        <f>ROUND(I168*H168,2)</f>
        <v>0</v>
      </c>
      <c r="K168" s="260" t="s">
        <v>125</v>
      </c>
      <c r="L168" s="76"/>
      <c r="M168" s="80" t="s">
        <v>1</v>
      </c>
      <c r="N168" s="200" t="s">
        <v>41</v>
      </c>
      <c r="P168" s="201">
        <f>O168*H168</f>
        <v>0</v>
      </c>
      <c r="Q168" s="201">
        <v>0.42080000000000001</v>
      </c>
      <c r="R168" s="201">
        <f>Q168*H168</f>
        <v>0.42080000000000001</v>
      </c>
      <c r="S168" s="201">
        <v>0</v>
      </c>
      <c r="T168" s="202">
        <f>S168*H168</f>
        <v>0</v>
      </c>
      <c r="AR168" s="203" t="s">
        <v>126</v>
      </c>
      <c r="AT168" s="203" t="s">
        <v>121</v>
      </c>
      <c r="AU168" s="203" t="s">
        <v>85</v>
      </c>
      <c r="AY168" s="139" t="s">
        <v>119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39" t="s">
        <v>81</v>
      </c>
      <c r="BK168" s="204">
        <f>ROUND(I168*H168,2)</f>
        <v>0</v>
      </c>
      <c r="BL168" s="139" t="s">
        <v>126</v>
      </c>
      <c r="BM168" s="203" t="s">
        <v>243</v>
      </c>
    </row>
    <row r="169" spans="2:65" s="75" customFormat="1" ht="22.9" customHeight="1">
      <c r="B169" s="193"/>
      <c r="C169" s="252"/>
      <c r="D169" s="253" t="s">
        <v>75</v>
      </c>
      <c r="E169" s="256" t="s">
        <v>159</v>
      </c>
      <c r="F169" s="256" t="s">
        <v>244</v>
      </c>
      <c r="G169" s="252"/>
      <c r="H169" s="252"/>
      <c r="J169" s="257">
        <f>BK169</f>
        <v>0</v>
      </c>
      <c r="K169" s="252"/>
      <c r="L169" s="193"/>
      <c r="M169" s="195"/>
      <c r="P169" s="196">
        <f>SUM(P170:P191)</f>
        <v>0</v>
      </c>
      <c r="R169" s="196">
        <f>SUM(R170:R191)</f>
        <v>83.220244699999995</v>
      </c>
      <c r="T169" s="197">
        <f>SUM(T170:T191)</f>
        <v>0</v>
      </c>
      <c r="AR169" s="194" t="s">
        <v>81</v>
      </c>
      <c r="AT169" s="198" t="s">
        <v>75</v>
      </c>
      <c r="AU169" s="198" t="s">
        <v>81</v>
      </c>
      <c r="AY169" s="194" t="s">
        <v>119</v>
      </c>
      <c r="BK169" s="199">
        <f>SUM(BK170:BK191)</f>
        <v>0</v>
      </c>
    </row>
    <row r="170" spans="2:65" s="146" customFormat="1" ht="33" customHeight="1">
      <c r="B170" s="76"/>
      <c r="C170" s="258" t="s">
        <v>245</v>
      </c>
      <c r="D170" s="258" t="s">
        <v>121</v>
      </c>
      <c r="E170" s="259" t="s">
        <v>246</v>
      </c>
      <c r="F170" s="260" t="s">
        <v>247</v>
      </c>
      <c r="G170" s="261" t="s">
        <v>137</v>
      </c>
      <c r="H170" s="262">
        <v>81</v>
      </c>
      <c r="I170" s="78"/>
      <c r="J170" s="280">
        <f>ROUND(I170*H170,2)</f>
        <v>0</v>
      </c>
      <c r="K170" s="260" t="s">
        <v>125</v>
      </c>
      <c r="L170" s="76"/>
      <c r="M170" s="80" t="s">
        <v>1</v>
      </c>
      <c r="N170" s="200" t="s">
        <v>41</v>
      </c>
      <c r="P170" s="201">
        <f>O170*H170</f>
        <v>0</v>
      </c>
      <c r="Q170" s="201">
        <v>0.15540000000000001</v>
      </c>
      <c r="R170" s="201">
        <f>Q170*H170</f>
        <v>12.587400000000001</v>
      </c>
      <c r="S170" s="201">
        <v>0</v>
      </c>
      <c r="T170" s="202">
        <f>S170*H170</f>
        <v>0</v>
      </c>
      <c r="AR170" s="203" t="s">
        <v>126</v>
      </c>
      <c r="AT170" s="203" t="s">
        <v>121</v>
      </c>
      <c r="AU170" s="203" t="s">
        <v>85</v>
      </c>
      <c r="AY170" s="139" t="s">
        <v>119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39" t="s">
        <v>81</v>
      </c>
      <c r="BK170" s="204">
        <f>ROUND(I170*H170,2)</f>
        <v>0</v>
      </c>
      <c r="BL170" s="139" t="s">
        <v>126</v>
      </c>
      <c r="BM170" s="203" t="s">
        <v>248</v>
      </c>
    </row>
    <row r="171" spans="2:65" s="82" customFormat="1">
      <c r="B171" s="209"/>
      <c r="C171" s="267"/>
      <c r="D171" s="264" t="s">
        <v>152</v>
      </c>
      <c r="E171" s="268" t="s">
        <v>1</v>
      </c>
      <c r="F171" s="269" t="s">
        <v>249</v>
      </c>
      <c r="G171" s="267"/>
      <c r="H171" s="270">
        <v>75</v>
      </c>
      <c r="J171" s="267"/>
      <c r="K171" s="267"/>
      <c r="L171" s="209"/>
      <c r="M171" s="211"/>
      <c r="T171" s="212"/>
      <c r="AT171" s="210" t="s">
        <v>152</v>
      </c>
      <c r="AU171" s="210" t="s">
        <v>85</v>
      </c>
      <c r="AV171" s="82" t="s">
        <v>85</v>
      </c>
      <c r="AW171" s="82" t="s">
        <v>32</v>
      </c>
      <c r="AX171" s="82" t="s">
        <v>76</v>
      </c>
      <c r="AY171" s="210" t="s">
        <v>119</v>
      </c>
    </row>
    <row r="172" spans="2:65" s="82" customFormat="1">
      <c r="B172" s="209"/>
      <c r="C172" s="267"/>
      <c r="D172" s="264" t="s">
        <v>152</v>
      </c>
      <c r="E172" s="268" t="s">
        <v>1</v>
      </c>
      <c r="F172" s="269" t="s">
        <v>250</v>
      </c>
      <c r="G172" s="267"/>
      <c r="H172" s="270">
        <v>5</v>
      </c>
      <c r="J172" s="267"/>
      <c r="K172" s="267"/>
      <c r="L172" s="209"/>
      <c r="M172" s="211"/>
      <c r="T172" s="212"/>
      <c r="AT172" s="210" t="s">
        <v>152</v>
      </c>
      <c r="AU172" s="210" t="s">
        <v>85</v>
      </c>
      <c r="AV172" s="82" t="s">
        <v>85</v>
      </c>
      <c r="AW172" s="82" t="s">
        <v>32</v>
      </c>
      <c r="AX172" s="82" t="s">
        <v>76</v>
      </c>
      <c r="AY172" s="210" t="s">
        <v>119</v>
      </c>
    </row>
    <row r="173" spans="2:65" s="82" customFormat="1">
      <c r="B173" s="209"/>
      <c r="C173" s="267"/>
      <c r="D173" s="264" t="s">
        <v>152</v>
      </c>
      <c r="E173" s="268" t="s">
        <v>1</v>
      </c>
      <c r="F173" s="269" t="s">
        <v>251</v>
      </c>
      <c r="G173" s="267"/>
      <c r="H173" s="270">
        <v>1</v>
      </c>
      <c r="J173" s="267"/>
      <c r="K173" s="267"/>
      <c r="L173" s="209"/>
      <c r="M173" s="211"/>
      <c r="T173" s="212"/>
      <c r="AT173" s="210" t="s">
        <v>152</v>
      </c>
      <c r="AU173" s="210" t="s">
        <v>85</v>
      </c>
      <c r="AV173" s="82" t="s">
        <v>85</v>
      </c>
      <c r="AW173" s="82" t="s">
        <v>32</v>
      </c>
      <c r="AX173" s="82" t="s">
        <v>76</v>
      </c>
      <c r="AY173" s="210" t="s">
        <v>119</v>
      </c>
    </row>
    <row r="174" spans="2:65" s="85" customFormat="1">
      <c r="B174" s="215"/>
      <c r="C174" s="276"/>
      <c r="D174" s="264" t="s">
        <v>152</v>
      </c>
      <c r="E174" s="277" t="s">
        <v>1</v>
      </c>
      <c r="F174" s="278" t="s">
        <v>199</v>
      </c>
      <c r="G174" s="276"/>
      <c r="H174" s="279">
        <v>81</v>
      </c>
      <c r="J174" s="276"/>
      <c r="K174" s="276"/>
      <c r="L174" s="215"/>
      <c r="M174" s="217"/>
      <c r="T174" s="218"/>
      <c r="AT174" s="216" t="s">
        <v>152</v>
      </c>
      <c r="AU174" s="216" t="s">
        <v>85</v>
      </c>
      <c r="AV174" s="85" t="s">
        <v>126</v>
      </c>
      <c r="AW174" s="85" t="s">
        <v>32</v>
      </c>
      <c r="AX174" s="85" t="s">
        <v>81</v>
      </c>
      <c r="AY174" s="216" t="s">
        <v>119</v>
      </c>
    </row>
    <row r="175" spans="2:65" s="146" customFormat="1" ht="16.5" customHeight="1">
      <c r="B175" s="76"/>
      <c r="C175" s="271" t="s">
        <v>252</v>
      </c>
      <c r="D175" s="271" t="s">
        <v>173</v>
      </c>
      <c r="E175" s="272" t="s">
        <v>253</v>
      </c>
      <c r="F175" s="273" t="s">
        <v>254</v>
      </c>
      <c r="G175" s="274" t="s">
        <v>137</v>
      </c>
      <c r="H175" s="275">
        <v>76.5</v>
      </c>
      <c r="I175" s="83"/>
      <c r="J175" s="281">
        <f>ROUND(I175*H175,2)</f>
        <v>0</v>
      </c>
      <c r="K175" s="273" t="s">
        <v>125</v>
      </c>
      <c r="L175" s="213"/>
      <c r="M175" s="84" t="s">
        <v>1</v>
      </c>
      <c r="N175" s="214" t="s">
        <v>41</v>
      </c>
      <c r="P175" s="201">
        <f>O175*H175</f>
        <v>0</v>
      </c>
      <c r="Q175" s="201">
        <v>0.08</v>
      </c>
      <c r="R175" s="201">
        <f>Q175*H175</f>
        <v>6.12</v>
      </c>
      <c r="S175" s="201">
        <v>0</v>
      </c>
      <c r="T175" s="202">
        <f>S175*H175</f>
        <v>0</v>
      </c>
      <c r="AR175" s="203" t="s">
        <v>155</v>
      </c>
      <c r="AT175" s="203" t="s">
        <v>173</v>
      </c>
      <c r="AU175" s="203" t="s">
        <v>85</v>
      </c>
      <c r="AY175" s="139" t="s">
        <v>119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39" t="s">
        <v>81</v>
      </c>
      <c r="BK175" s="204">
        <f>ROUND(I175*H175,2)</f>
        <v>0</v>
      </c>
      <c r="BL175" s="139" t="s">
        <v>126</v>
      </c>
      <c r="BM175" s="203" t="s">
        <v>255</v>
      </c>
    </row>
    <row r="176" spans="2:65" s="82" customFormat="1">
      <c r="B176" s="209"/>
      <c r="C176" s="267"/>
      <c r="D176" s="264" t="s">
        <v>152</v>
      </c>
      <c r="E176" s="268" t="s">
        <v>1</v>
      </c>
      <c r="F176" s="269" t="s">
        <v>256</v>
      </c>
      <c r="G176" s="267"/>
      <c r="H176" s="270">
        <v>75</v>
      </c>
      <c r="J176" s="267"/>
      <c r="K176" s="267"/>
      <c r="L176" s="209"/>
      <c r="M176" s="211"/>
      <c r="T176" s="212"/>
      <c r="AT176" s="210" t="s">
        <v>152</v>
      </c>
      <c r="AU176" s="210" t="s">
        <v>85</v>
      </c>
      <c r="AV176" s="82" t="s">
        <v>85</v>
      </c>
      <c r="AW176" s="82" t="s">
        <v>32</v>
      </c>
      <c r="AX176" s="82" t="s">
        <v>81</v>
      </c>
      <c r="AY176" s="210" t="s">
        <v>119</v>
      </c>
    </row>
    <row r="177" spans="2:65" s="82" customFormat="1">
      <c r="B177" s="209"/>
      <c r="C177" s="267"/>
      <c r="D177" s="264" t="s">
        <v>152</v>
      </c>
      <c r="E177" s="267"/>
      <c r="F177" s="269" t="s">
        <v>257</v>
      </c>
      <c r="G177" s="267"/>
      <c r="H177" s="270">
        <v>76.5</v>
      </c>
      <c r="J177" s="267"/>
      <c r="K177" s="267"/>
      <c r="L177" s="209"/>
      <c r="M177" s="211"/>
      <c r="T177" s="212"/>
      <c r="AT177" s="210" t="s">
        <v>152</v>
      </c>
      <c r="AU177" s="210" t="s">
        <v>85</v>
      </c>
      <c r="AV177" s="82" t="s">
        <v>85</v>
      </c>
      <c r="AW177" s="82" t="s">
        <v>3</v>
      </c>
      <c r="AX177" s="82" t="s">
        <v>81</v>
      </c>
      <c r="AY177" s="210" t="s">
        <v>119</v>
      </c>
    </row>
    <row r="178" spans="2:65" s="146" customFormat="1" ht="24.2" customHeight="1">
      <c r="B178" s="76"/>
      <c r="C178" s="271" t="s">
        <v>258</v>
      </c>
      <c r="D178" s="271" t="s">
        <v>173</v>
      </c>
      <c r="E178" s="272" t="s">
        <v>259</v>
      </c>
      <c r="F178" s="273" t="s">
        <v>260</v>
      </c>
      <c r="G178" s="274" t="s">
        <v>137</v>
      </c>
      <c r="H178" s="275">
        <v>5.0999999999999996</v>
      </c>
      <c r="I178" s="83"/>
      <c r="J178" s="281">
        <f>ROUND(I178*H178,2)</f>
        <v>0</v>
      </c>
      <c r="K178" s="273" t="s">
        <v>125</v>
      </c>
      <c r="L178" s="213"/>
      <c r="M178" s="84" t="s">
        <v>1</v>
      </c>
      <c r="N178" s="214" t="s">
        <v>41</v>
      </c>
      <c r="P178" s="201">
        <f>O178*H178</f>
        <v>0</v>
      </c>
      <c r="Q178" s="201">
        <v>4.8300000000000003E-2</v>
      </c>
      <c r="R178" s="201">
        <f>Q178*H178</f>
        <v>0.24632999999999999</v>
      </c>
      <c r="S178" s="201">
        <v>0</v>
      </c>
      <c r="T178" s="202">
        <f>S178*H178</f>
        <v>0</v>
      </c>
      <c r="AR178" s="203" t="s">
        <v>155</v>
      </c>
      <c r="AT178" s="203" t="s">
        <v>173</v>
      </c>
      <c r="AU178" s="203" t="s">
        <v>85</v>
      </c>
      <c r="AY178" s="139" t="s">
        <v>119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39" t="s">
        <v>81</v>
      </c>
      <c r="BK178" s="204">
        <f>ROUND(I178*H178,2)</f>
        <v>0</v>
      </c>
      <c r="BL178" s="139" t="s">
        <v>126</v>
      </c>
      <c r="BM178" s="203" t="s">
        <v>261</v>
      </c>
    </row>
    <row r="179" spans="2:65" s="82" customFormat="1">
      <c r="B179" s="209"/>
      <c r="C179" s="267"/>
      <c r="D179" s="264" t="s">
        <v>152</v>
      </c>
      <c r="E179" s="268" t="s">
        <v>1</v>
      </c>
      <c r="F179" s="269" t="s">
        <v>139</v>
      </c>
      <c r="G179" s="267"/>
      <c r="H179" s="270">
        <v>5</v>
      </c>
      <c r="J179" s="267"/>
      <c r="K179" s="267"/>
      <c r="L179" s="209"/>
      <c r="M179" s="211"/>
      <c r="T179" s="212"/>
      <c r="AT179" s="210" t="s">
        <v>152</v>
      </c>
      <c r="AU179" s="210" t="s">
        <v>85</v>
      </c>
      <c r="AV179" s="82" t="s">
        <v>85</v>
      </c>
      <c r="AW179" s="82" t="s">
        <v>32</v>
      </c>
      <c r="AX179" s="82" t="s">
        <v>81</v>
      </c>
      <c r="AY179" s="210" t="s">
        <v>119</v>
      </c>
    </row>
    <row r="180" spans="2:65" s="82" customFormat="1">
      <c r="B180" s="209"/>
      <c r="C180" s="267"/>
      <c r="D180" s="264" t="s">
        <v>152</v>
      </c>
      <c r="E180" s="267"/>
      <c r="F180" s="269" t="s">
        <v>262</v>
      </c>
      <c r="G180" s="267"/>
      <c r="H180" s="270">
        <v>5.0999999999999996</v>
      </c>
      <c r="J180" s="267"/>
      <c r="K180" s="267"/>
      <c r="L180" s="209"/>
      <c r="M180" s="211"/>
      <c r="T180" s="212"/>
      <c r="AT180" s="210" t="s">
        <v>152</v>
      </c>
      <c r="AU180" s="210" t="s">
        <v>85</v>
      </c>
      <c r="AV180" s="82" t="s">
        <v>85</v>
      </c>
      <c r="AW180" s="82" t="s">
        <v>3</v>
      </c>
      <c r="AX180" s="82" t="s">
        <v>81</v>
      </c>
      <c r="AY180" s="210" t="s">
        <v>119</v>
      </c>
    </row>
    <row r="181" spans="2:65" s="146" customFormat="1" ht="24.2" customHeight="1">
      <c r="B181" s="76"/>
      <c r="C181" s="271" t="s">
        <v>263</v>
      </c>
      <c r="D181" s="271" t="s">
        <v>173</v>
      </c>
      <c r="E181" s="272" t="s">
        <v>264</v>
      </c>
      <c r="F181" s="273" t="s">
        <v>265</v>
      </c>
      <c r="G181" s="274" t="s">
        <v>137</v>
      </c>
      <c r="H181" s="275">
        <v>1.02</v>
      </c>
      <c r="I181" s="83"/>
      <c r="J181" s="281">
        <f>ROUND(I181*H181,2)</f>
        <v>0</v>
      </c>
      <c r="K181" s="273" t="s">
        <v>125</v>
      </c>
      <c r="L181" s="213"/>
      <c r="M181" s="84" t="s">
        <v>1</v>
      </c>
      <c r="N181" s="214" t="s">
        <v>41</v>
      </c>
      <c r="P181" s="201">
        <f>O181*H181</f>
        <v>0</v>
      </c>
      <c r="Q181" s="201">
        <v>6.5670000000000006E-2</v>
      </c>
      <c r="R181" s="201">
        <f>Q181*H181</f>
        <v>6.6983400000000012E-2</v>
      </c>
      <c r="S181" s="201">
        <v>0</v>
      </c>
      <c r="T181" s="202">
        <f>S181*H181</f>
        <v>0</v>
      </c>
      <c r="AR181" s="203" t="s">
        <v>155</v>
      </c>
      <c r="AT181" s="203" t="s">
        <v>173</v>
      </c>
      <c r="AU181" s="203" t="s">
        <v>85</v>
      </c>
      <c r="AY181" s="139" t="s">
        <v>119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39" t="s">
        <v>81</v>
      </c>
      <c r="BK181" s="204">
        <f>ROUND(I181*H181,2)</f>
        <v>0</v>
      </c>
      <c r="BL181" s="139" t="s">
        <v>126</v>
      </c>
      <c r="BM181" s="203" t="s">
        <v>266</v>
      </c>
    </row>
    <row r="182" spans="2:65" s="82" customFormat="1">
      <c r="B182" s="209"/>
      <c r="C182" s="267"/>
      <c r="D182" s="264" t="s">
        <v>152</v>
      </c>
      <c r="E182" s="268" t="s">
        <v>1</v>
      </c>
      <c r="F182" s="269" t="s">
        <v>81</v>
      </c>
      <c r="G182" s="267"/>
      <c r="H182" s="270">
        <v>1</v>
      </c>
      <c r="J182" s="267"/>
      <c r="K182" s="267"/>
      <c r="L182" s="209"/>
      <c r="M182" s="211"/>
      <c r="T182" s="212"/>
      <c r="AT182" s="210" t="s">
        <v>152</v>
      </c>
      <c r="AU182" s="210" t="s">
        <v>85</v>
      </c>
      <c r="AV182" s="82" t="s">
        <v>85</v>
      </c>
      <c r="AW182" s="82" t="s">
        <v>32</v>
      </c>
      <c r="AX182" s="82" t="s">
        <v>81</v>
      </c>
      <c r="AY182" s="210" t="s">
        <v>119</v>
      </c>
    </row>
    <row r="183" spans="2:65" s="82" customFormat="1">
      <c r="B183" s="209"/>
      <c r="C183" s="267"/>
      <c r="D183" s="264" t="s">
        <v>152</v>
      </c>
      <c r="E183" s="267"/>
      <c r="F183" s="269" t="s">
        <v>267</v>
      </c>
      <c r="G183" s="267"/>
      <c r="H183" s="270">
        <v>1.02</v>
      </c>
      <c r="J183" s="267"/>
      <c r="K183" s="267"/>
      <c r="L183" s="209"/>
      <c r="M183" s="211"/>
      <c r="T183" s="212"/>
      <c r="AT183" s="210" t="s">
        <v>152</v>
      </c>
      <c r="AU183" s="210" t="s">
        <v>85</v>
      </c>
      <c r="AV183" s="82" t="s">
        <v>85</v>
      </c>
      <c r="AW183" s="82" t="s">
        <v>3</v>
      </c>
      <c r="AX183" s="82" t="s">
        <v>81</v>
      </c>
      <c r="AY183" s="210" t="s">
        <v>119</v>
      </c>
    </row>
    <row r="184" spans="2:65" s="146" customFormat="1" ht="33" customHeight="1">
      <c r="B184" s="76"/>
      <c r="C184" s="258" t="s">
        <v>268</v>
      </c>
      <c r="D184" s="258" t="s">
        <v>121</v>
      </c>
      <c r="E184" s="259" t="s">
        <v>269</v>
      </c>
      <c r="F184" s="260" t="s">
        <v>270</v>
      </c>
      <c r="G184" s="261" t="s">
        <v>137</v>
      </c>
      <c r="H184" s="262">
        <v>220</v>
      </c>
      <c r="I184" s="78"/>
      <c r="J184" s="280">
        <f>ROUND(I184*H184,2)</f>
        <v>0</v>
      </c>
      <c r="K184" s="260" t="s">
        <v>125</v>
      </c>
      <c r="L184" s="76"/>
      <c r="M184" s="80" t="s">
        <v>1</v>
      </c>
      <c r="N184" s="200" t="s">
        <v>41</v>
      </c>
      <c r="P184" s="201">
        <f>O184*H184</f>
        <v>0</v>
      </c>
      <c r="Q184" s="201">
        <v>0.1295</v>
      </c>
      <c r="R184" s="201">
        <f>Q184*H184</f>
        <v>28.490000000000002</v>
      </c>
      <c r="S184" s="201">
        <v>0</v>
      </c>
      <c r="T184" s="202">
        <f>S184*H184</f>
        <v>0</v>
      </c>
      <c r="AR184" s="203" t="s">
        <v>126</v>
      </c>
      <c r="AT184" s="203" t="s">
        <v>121</v>
      </c>
      <c r="AU184" s="203" t="s">
        <v>85</v>
      </c>
      <c r="AY184" s="139" t="s">
        <v>119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39" t="s">
        <v>81</v>
      </c>
      <c r="BK184" s="204">
        <f>ROUND(I184*H184,2)</f>
        <v>0</v>
      </c>
      <c r="BL184" s="139" t="s">
        <v>126</v>
      </c>
      <c r="BM184" s="203" t="s">
        <v>271</v>
      </c>
    </row>
    <row r="185" spans="2:65" s="146" customFormat="1" ht="16.5" customHeight="1">
      <c r="B185" s="76"/>
      <c r="C185" s="271" t="s">
        <v>272</v>
      </c>
      <c r="D185" s="271" t="s">
        <v>173</v>
      </c>
      <c r="E185" s="272" t="s">
        <v>273</v>
      </c>
      <c r="F185" s="273" t="s">
        <v>274</v>
      </c>
      <c r="G185" s="274" t="s">
        <v>137</v>
      </c>
      <c r="H185" s="275">
        <v>224.4</v>
      </c>
      <c r="I185" s="83"/>
      <c r="J185" s="281">
        <f>ROUND(I185*H185,2)</f>
        <v>0</v>
      </c>
      <c r="K185" s="273" t="s">
        <v>125</v>
      </c>
      <c r="L185" s="213"/>
      <c r="M185" s="84" t="s">
        <v>1</v>
      </c>
      <c r="N185" s="214" t="s">
        <v>41</v>
      </c>
      <c r="P185" s="201">
        <f>O185*H185</f>
        <v>0</v>
      </c>
      <c r="Q185" s="201">
        <v>5.6120000000000003E-2</v>
      </c>
      <c r="R185" s="201">
        <f>Q185*H185</f>
        <v>12.593328000000001</v>
      </c>
      <c r="S185" s="201">
        <v>0</v>
      </c>
      <c r="T185" s="202">
        <f>S185*H185</f>
        <v>0</v>
      </c>
      <c r="AR185" s="203" t="s">
        <v>155</v>
      </c>
      <c r="AT185" s="203" t="s">
        <v>173</v>
      </c>
      <c r="AU185" s="203" t="s">
        <v>85</v>
      </c>
      <c r="AY185" s="139" t="s">
        <v>119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39" t="s">
        <v>81</v>
      </c>
      <c r="BK185" s="204">
        <f>ROUND(I185*H185,2)</f>
        <v>0</v>
      </c>
      <c r="BL185" s="139" t="s">
        <v>126</v>
      </c>
      <c r="BM185" s="203" t="s">
        <v>275</v>
      </c>
    </row>
    <row r="186" spans="2:65" s="82" customFormat="1">
      <c r="B186" s="209"/>
      <c r="C186" s="267"/>
      <c r="D186" s="264" t="s">
        <v>152</v>
      </c>
      <c r="E186" s="267"/>
      <c r="F186" s="269" t="s">
        <v>276</v>
      </c>
      <c r="G186" s="267"/>
      <c r="H186" s="270">
        <v>224.4</v>
      </c>
      <c r="J186" s="267"/>
      <c r="K186" s="267"/>
      <c r="L186" s="209"/>
      <c r="M186" s="211"/>
      <c r="T186" s="212"/>
      <c r="AT186" s="210" t="s">
        <v>152</v>
      </c>
      <c r="AU186" s="210" t="s">
        <v>85</v>
      </c>
      <c r="AV186" s="82" t="s">
        <v>85</v>
      </c>
      <c r="AW186" s="82" t="s">
        <v>3</v>
      </c>
      <c r="AX186" s="82" t="s">
        <v>81</v>
      </c>
      <c r="AY186" s="210" t="s">
        <v>119</v>
      </c>
    </row>
    <row r="187" spans="2:65" s="146" customFormat="1" ht="24.2" customHeight="1">
      <c r="B187" s="76"/>
      <c r="C187" s="258" t="s">
        <v>277</v>
      </c>
      <c r="D187" s="258" t="s">
        <v>121</v>
      </c>
      <c r="E187" s="259" t="s">
        <v>278</v>
      </c>
      <c r="F187" s="260" t="s">
        <v>279</v>
      </c>
      <c r="G187" s="261" t="s">
        <v>150</v>
      </c>
      <c r="H187" s="262">
        <v>10.244999999999999</v>
      </c>
      <c r="I187" s="78"/>
      <c r="J187" s="280">
        <f>ROUND(I187*H187,2)</f>
        <v>0</v>
      </c>
      <c r="K187" s="260" t="s">
        <v>125</v>
      </c>
      <c r="L187" s="76"/>
      <c r="M187" s="80" t="s">
        <v>1</v>
      </c>
      <c r="N187" s="200" t="s">
        <v>41</v>
      </c>
      <c r="P187" s="201">
        <f>O187*H187</f>
        <v>0</v>
      </c>
      <c r="Q187" s="201">
        <v>2.2563399999999998</v>
      </c>
      <c r="R187" s="201">
        <f>Q187*H187</f>
        <v>23.116203299999995</v>
      </c>
      <c r="S187" s="201">
        <v>0</v>
      </c>
      <c r="T187" s="202">
        <f>S187*H187</f>
        <v>0</v>
      </c>
      <c r="AR187" s="203" t="s">
        <v>126</v>
      </c>
      <c r="AT187" s="203" t="s">
        <v>121</v>
      </c>
      <c r="AU187" s="203" t="s">
        <v>85</v>
      </c>
      <c r="AY187" s="139" t="s">
        <v>119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39" t="s">
        <v>81</v>
      </c>
      <c r="BK187" s="204">
        <f>ROUND(I187*H187,2)</f>
        <v>0</v>
      </c>
      <c r="BL187" s="139" t="s">
        <v>126</v>
      </c>
      <c r="BM187" s="203" t="s">
        <v>280</v>
      </c>
    </row>
    <row r="188" spans="2:65" s="82" customFormat="1">
      <c r="B188" s="209"/>
      <c r="C188" s="267"/>
      <c r="D188" s="264" t="s">
        <v>152</v>
      </c>
      <c r="E188" s="268" t="s">
        <v>1</v>
      </c>
      <c r="F188" s="269" t="s">
        <v>281</v>
      </c>
      <c r="G188" s="267"/>
      <c r="H188" s="270">
        <v>3.645</v>
      </c>
      <c r="J188" s="267"/>
      <c r="K188" s="267"/>
      <c r="L188" s="209"/>
      <c r="M188" s="211"/>
      <c r="T188" s="212"/>
      <c r="AT188" s="210" t="s">
        <v>152</v>
      </c>
      <c r="AU188" s="210" t="s">
        <v>85</v>
      </c>
      <c r="AV188" s="82" t="s">
        <v>85</v>
      </c>
      <c r="AW188" s="82" t="s">
        <v>32</v>
      </c>
      <c r="AX188" s="82" t="s">
        <v>76</v>
      </c>
      <c r="AY188" s="210" t="s">
        <v>119</v>
      </c>
    </row>
    <row r="189" spans="2:65" s="82" customFormat="1">
      <c r="B189" s="209"/>
      <c r="C189" s="267"/>
      <c r="D189" s="264" t="s">
        <v>152</v>
      </c>
      <c r="E189" s="268" t="s">
        <v>1</v>
      </c>
      <c r="F189" s="269" t="s">
        <v>282</v>
      </c>
      <c r="G189" s="267"/>
      <c r="H189" s="270">
        <v>6.6</v>
      </c>
      <c r="J189" s="267"/>
      <c r="K189" s="267"/>
      <c r="L189" s="209"/>
      <c r="M189" s="211"/>
      <c r="T189" s="212"/>
      <c r="AT189" s="210" t="s">
        <v>152</v>
      </c>
      <c r="AU189" s="210" t="s">
        <v>85</v>
      </c>
      <c r="AV189" s="82" t="s">
        <v>85</v>
      </c>
      <c r="AW189" s="82" t="s">
        <v>32</v>
      </c>
      <c r="AX189" s="82" t="s">
        <v>76</v>
      </c>
      <c r="AY189" s="210" t="s">
        <v>119</v>
      </c>
    </row>
    <row r="190" spans="2:65" s="85" customFormat="1">
      <c r="B190" s="215"/>
      <c r="C190" s="276"/>
      <c r="D190" s="264" t="s">
        <v>152</v>
      </c>
      <c r="E190" s="277" t="s">
        <v>1</v>
      </c>
      <c r="F190" s="278" t="s">
        <v>199</v>
      </c>
      <c r="G190" s="276"/>
      <c r="H190" s="279">
        <v>10.244999999999999</v>
      </c>
      <c r="J190" s="276"/>
      <c r="K190" s="276"/>
      <c r="L190" s="215"/>
      <c r="M190" s="217"/>
      <c r="T190" s="218"/>
      <c r="AT190" s="216" t="s">
        <v>152</v>
      </c>
      <c r="AU190" s="216" t="s">
        <v>85</v>
      </c>
      <c r="AV190" s="85" t="s">
        <v>126</v>
      </c>
      <c r="AW190" s="85" t="s">
        <v>32</v>
      </c>
      <c r="AX190" s="85" t="s">
        <v>81</v>
      </c>
      <c r="AY190" s="216" t="s">
        <v>119</v>
      </c>
    </row>
    <row r="191" spans="2:65" s="146" customFormat="1" ht="16.5" customHeight="1">
      <c r="B191" s="76"/>
      <c r="C191" s="258" t="s">
        <v>283</v>
      </c>
      <c r="D191" s="258" t="s">
        <v>121</v>
      </c>
      <c r="E191" s="259" t="s">
        <v>284</v>
      </c>
      <c r="F191" s="260" t="s">
        <v>285</v>
      </c>
      <c r="G191" s="261" t="s">
        <v>137</v>
      </c>
      <c r="H191" s="262">
        <v>81</v>
      </c>
      <c r="I191" s="78"/>
      <c r="J191" s="280">
        <f>ROUND(I191*H191,2)</f>
        <v>0</v>
      </c>
      <c r="K191" s="260" t="s">
        <v>125</v>
      </c>
      <c r="L191" s="76"/>
      <c r="M191" s="80" t="s">
        <v>1</v>
      </c>
      <c r="N191" s="200" t="s">
        <v>41</v>
      </c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203" t="s">
        <v>126</v>
      </c>
      <c r="AT191" s="203" t="s">
        <v>121</v>
      </c>
      <c r="AU191" s="203" t="s">
        <v>85</v>
      </c>
      <c r="AY191" s="139" t="s">
        <v>119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39" t="s">
        <v>81</v>
      </c>
      <c r="BK191" s="204">
        <f>ROUND(I191*H191,2)</f>
        <v>0</v>
      </c>
      <c r="BL191" s="139" t="s">
        <v>126</v>
      </c>
      <c r="BM191" s="203" t="s">
        <v>286</v>
      </c>
    </row>
    <row r="192" spans="2:65" s="75" customFormat="1" ht="22.9" customHeight="1">
      <c r="B192" s="193"/>
      <c r="C192" s="252"/>
      <c r="D192" s="253" t="s">
        <v>75</v>
      </c>
      <c r="E192" s="256" t="s">
        <v>287</v>
      </c>
      <c r="F192" s="256" t="s">
        <v>288</v>
      </c>
      <c r="G192" s="252"/>
      <c r="H192" s="252"/>
      <c r="J192" s="257">
        <f>BK192</f>
        <v>0</v>
      </c>
      <c r="K192" s="252"/>
      <c r="L192" s="193"/>
      <c r="M192" s="195"/>
      <c r="P192" s="196">
        <f>SUM(P193:P206)</f>
        <v>0</v>
      </c>
      <c r="R192" s="196">
        <f>SUM(R193:R206)</f>
        <v>0</v>
      </c>
      <c r="T192" s="197">
        <f>SUM(T193:T206)</f>
        <v>0</v>
      </c>
      <c r="AR192" s="194" t="s">
        <v>81</v>
      </c>
      <c r="AT192" s="198" t="s">
        <v>75</v>
      </c>
      <c r="AU192" s="198" t="s">
        <v>81</v>
      </c>
      <c r="AY192" s="194" t="s">
        <v>119</v>
      </c>
      <c r="BK192" s="199">
        <f>SUM(BK193:BK206)</f>
        <v>0</v>
      </c>
    </row>
    <row r="193" spans="2:65" s="146" customFormat="1" ht="21.75" customHeight="1">
      <c r="B193" s="76"/>
      <c r="C193" s="258" t="s">
        <v>289</v>
      </c>
      <c r="D193" s="258" t="s">
        <v>121</v>
      </c>
      <c r="E193" s="259" t="s">
        <v>290</v>
      </c>
      <c r="F193" s="260" t="s">
        <v>291</v>
      </c>
      <c r="G193" s="261" t="s">
        <v>292</v>
      </c>
      <c r="H193" s="262">
        <v>90.17</v>
      </c>
      <c r="I193" s="78"/>
      <c r="J193" s="280">
        <f>ROUND(I193*H193,2)</f>
        <v>0</v>
      </c>
      <c r="K193" s="260" t="s">
        <v>125</v>
      </c>
      <c r="L193" s="76"/>
      <c r="M193" s="80" t="s">
        <v>1</v>
      </c>
      <c r="N193" s="200" t="s">
        <v>41</v>
      </c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AR193" s="203" t="s">
        <v>126</v>
      </c>
      <c r="AT193" s="203" t="s">
        <v>121</v>
      </c>
      <c r="AU193" s="203" t="s">
        <v>85</v>
      </c>
      <c r="AY193" s="139" t="s">
        <v>119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39" t="s">
        <v>81</v>
      </c>
      <c r="BK193" s="204">
        <f>ROUND(I193*H193,2)</f>
        <v>0</v>
      </c>
      <c r="BL193" s="139" t="s">
        <v>126</v>
      </c>
      <c r="BM193" s="203" t="s">
        <v>293</v>
      </c>
    </row>
    <row r="194" spans="2:65" s="82" customFormat="1">
      <c r="B194" s="209"/>
      <c r="C194" s="267"/>
      <c r="D194" s="264" t="s">
        <v>152</v>
      </c>
      <c r="E194" s="268" t="s">
        <v>83</v>
      </c>
      <c r="F194" s="269" t="s">
        <v>84</v>
      </c>
      <c r="G194" s="267"/>
      <c r="H194" s="270">
        <v>90.17</v>
      </c>
      <c r="J194" s="267"/>
      <c r="K194" s="267"/>
      <c r="L194" s="209"/>
      <c r="M194" s="211"/>
      <c r="T194" s="212"/>
      <c r="AT194" s="210" t="s">
        <v>152</v>
      </c>
      <c r="AU194" s="210" t="s">
        <v>85</v>
      </c>
      <c r="AV194" s="82" t="s">
        <v>85</v>
      </c>
      <c r="AW194" s="82" t="s">
        <v>32</v>
      </c>
      <c r="AX194" s="82" t="s">
        <v>81</v>
      </c>
      <c r="AY194" s="210" t="s">
        <v>119</v>
      </c>
    </row>
    <row r="195" spans="2:65" s="146" customFormat="1" ht="24.2" customHeight="1">
      <c r="B195" s="76"/>
      <c r="C195" s="258" t="s">
        <v>294</v>
      </c>
      <c r="D195" s="258" t="s">
        <v>121</v>
      </c>
      <c r="E195" s="259" t="s">
        <v>295</v>
      </c>
      <c r="F195" s="260" t="s">
        <v>296</v>
      </c>
      <c r="G195" s="261" t="s">
        <v>292</v>
      </c>
      <c r="H195" s="262">
        <v>1713.23</v>
      </c>
      <c r="I195" s="78"/>
      <c r="J195" s="280">
        <f>ROUND(I195*H195,2)</f>
        <v>0</v>
      </c>
      <c r="K195" s="260" t="s">
        <v>125</v>
      </c>
      <c r="L195" s="76"/>
      <c r="M195" s="80" t="s">
        <v>1</v>
      </c>
      <c r="N195" s="200" t="s">
        <v>41</v>
      </c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203" t="s">
        <v>126</v>
      </c>
      <c r="AT195" s="203" t="s">
        <v>121</v>
      </c>
      <c r="AU195" s="203" t="s">
        <v>85</v>
      </c>
      <c r="AY195" s="139" t="s">
        <v>119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39" t="s">
        <v>81</v>
      </c>
      <c r="BK195" s="204">
        <f>ROUND(I195*H195,2)</f>
        <v>0</v>
      </c>
      <c r="BL195" s="139" t="s">
        <v>126</v>
      </c>
      <c r="BM195" s="203" t="s">
        <v>297</v>
      </c>
    </row>
    <row r="196" spans="2:65" s="82" customFormat="1">
      <c r="B196" s="209"/>
      <c r="C196" s="267"/>
      <c r="D196" s="264" t="s">
        <v>152</v>
      </c>
      <c r="E196" s="268" t="s">
        <v>1</v>
      </c>
      <c r="F196" s="269" t="s">
        <v>298</v>
      </c>
      <c r="G196" s="267"/>
      <c r="H196" s="270">
        <v>1713.23</v>
      </c>
      <c r="J196" s="267"/>
      <c r="K196" s="267"/>
      <c r="L196" s="209"/>
      <c r="M196" s="211"/>
      <c r="T196" s="212"/>
      <c r="AT196" s="210" t="s">
        <v>152</v>
      </c>
      <c r="AU196" s="210" t="s">
        <v>85</v>
      </c>
      <c r="AV196" s="82" t="s">
        <v>85</v>
      </c>
      <c r="AW196" s="82" t="s">
        <v>32</v>
      </c>
      <c r="AX196" s="82" t="s">
        <v>81</v>
      </c>
      <c r="AY196" s="210" t="s">
        <v>119</v>
      </c>
    </row>
    <row r="197" spans="2:65" s="146" customFormat="1" ht="21.75" customHeight="1">
      <c r="B197" s="76"/>
      <c r="C197" s="258" t="s">
        <v>299</v>
      </c>
      <c r="D197" s="258" t="s">
        <v>121</v>
      </c>
      <c r="E197" s="259" t="s">
        <v>300</v>
      </c>
      <c r="F197" s="260" t="s">
        <v>301</v>
      </c>
      <c r="G197" s="261" t="s">
        <v>292</v>
      </c>
      <c r="H197" s="262">
        <v>61.5</v>
      </c>
      <c r="I197" s="78"/>
      <c r="J197" s="280">
        <f>ROUND(I197*H197,2)</f>
        <v>0</v>
      </c>
      <c r="K197" s="260" t="s">
        <v>125</v>
      </c>
      <c r="L197" s="76"/>
      <c r="M197" s="80" t="s">
        <v>1</v>
      </c>
      <c r="N197" s="200" t="s">
        <v>41</v>
      </c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AR197" s="203" t="s">
        <v>126</v>
      </c>
      <c r="AT197" s="203" t="s">
        <v>121</v>
      </c>
      <c r="AU197" s="203" t="s">
        <v>85</v>
      </c>
      <c r="AY197" s="139" t="s">
        <v>119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39" t="s">
        <v>81</v>
      </c>
      <c r="BK197" s="204">
        <f>ROUND(I197*H197,2)</f>
        <v>0</v>
      </c>
      <c r="BL197" s="139" t="s">
        <v>126</v>
      </c>
      <c r="BM197" s="203" t="s">
        <v>302</v>
      </c>
    </row>
    <row r="198" spans="2:65" s="82" customFormat="1">
      <c r="B198" s="209"/>
      <c r="C198" s="267"/>
      <c r="D198" s="264" t="s">
        <v>152</v>
      </c>
      <c r="E198" s="268" t="s">
        <v>86</v>
      </c>
      <c r="F198" s="269" t="s">
        <v>303</v>
      </c>
      <c r="G198" s="267"/>
      <c r="H198" s="270">
        <v>61.5</v>
      </c>
      <c r="J198" s="267"/>
      <c r="K198" s="267"/>
      <c r="L198" s="209"/>
      <c r="M198" s="211"/>
      <c r="T198" s="212"/>
      <c r="AT198" s="210" t="s">
        <v>152</v>
      </c>
      <c r="AU198" s="210" t="s">
        <v>85</v>
      </c>
      <c r="AV198" s="82" t="s">
        <v>85</v>
      </c>
      <c r="AW198" s="82" t="s">
        <v>32</v>
      </c>
      <c r="AX198" s="82" t="s">
        <v>81</v>
      </c>
      <c r="AY198" s="210" t="s">
        <v>119</v>
      </c>
    </row>
    <row r="199" spans="2:65" s="146" customFormat="1" ht="24.2" customHeight="1">
      <c r="B199" s="76"/>
      <c r="C199" s="258" t="s">
        <v>304</v>
      </c>
      <c r="D199" s="258" t="s">
        <v>121</v>
      </c>
      <c r="E199" s="259" t="s">
        <v>305</v>
      </c>
      <c r="F199" s="260" t="s">
        <v>306</v>
      </c>
      <c r="G199" s="261" t="s">
        <v>292</v>
      </c>
      <c r="H199" s="262">
        <v>1168.5</v>
      </c>
      <c r="I199" s="78"/>
      <c r="J199" s="280">
        <f>ROUND(I199*H199,2)</f>
        <v>0</v>
      </c>
      <c r="K199" s="260" t="s">
        <v>125</v>
      </c>
      <c r="L199" s="76"/>
      <c r="M199" s="80" t="s">
        <v>1</v>
      </c>
      <c r="N199" s="200" t="s">
        <v>41</v>
      </c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AR199" s="203" t="s">
        <v>126</v>
      </c>
      <c r="AT199" s="203" t="s">
        <v>121</v>
      </c>
      <c r="AU199" s="203" t="s">
        <v>85</v>
      </c>
      <c r="AY199" s="139" t="s">
        <v>119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39" t="s">
        <v>81</v>
      </c>
      <c r="BK199" s="204">
        <f>ROUND(I199*H199,2)</f>
        <v>0</v>
      </c>
      <c r="BL199" s="139" t="s">
        <v>126</v>
      </c>
      <c r="BM199" s="203" t="s">
        <v>307</v>
      </c>
    </row>
    <row r="200" spans="2:65" s="82" customFormat="1">
      <c r="B200" s="209"/>
      <c r="C200" s="267"/>
      <c r="D200" s="264" t="s">
        <v>152</v>
      </c>
      <c r="E200" s="268" t="s">
        <v>1</v>
      </c>
      <c r="F200" s="269" t="s">
        <v>308</v>
      </c>
      <c r="G200" s="267"/>
      <c r="H200" s="270">
        <v>1168.5</v>
      </c>
      <c r="J200" s="267"/>
      <c r="K200" s="267"/>
      <c r="L200" s="209"/>
      <c r="M200" s="211"/>
      <c r="T200" s="212"/>
      <c r="AT200" s="210" t="s">
        <v>152</v>
      </c>
      <c r="AU200" s="210" t="s">
        <v>85</v>
      </c>
      <c r="AV200" s="82" t="s">
        <v>85</v>
      </c>
      <c r="AW200" s="82" t="s">
        <v>32</v>
      </c>
      <c r="AX200" s="82" t="s">
        <v>81</v>
      </c>
      <c r="AY200" s="210" t="s">
        <v>119</v>
      </c>
    </row>
    <row r="201" spans="2:65" s="146" customFormat="1" ht="24.2" customHeight="1">
      <c r="B201" s="76"/>
      <c r="C201" s="258" t="s">
        <v>309</v>
      </c>
      <c r="D201" s="258" t="s">
        <v>121</v>
      </c>
      <c r="E201" s="259" t="s">
        <v>310</v>
      </c>
      <c r="F201" s="260" t="s">
        <v>311</v>
      </c>
      <c r="G201" s="261" t="s">
        <v>292</v>
      </c>
      <c r="H201" s="262">
        <v>151.66999999999999</v>
      </c>
      <c r="I201" s="78"/>
      <c r="J201" s="280">
        <f>ROUND(I201*H201,2)</f>
        <v>0</v>
      </c>
      <c r="K201" s="260" t="s">
        <v>125</v>
      </c>
      <c r="L201" s="76"/>
      <c r="M201" s="80" t="s">
        <v>1</v>
      </c>
      <c r="N201" s="200" t="s">
        <v>41</v>
      </c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03" t="s">
        <v>126</v>
      </c>
      <c r="AT201" s="203" t="s">
        <v>121</v>
      </c>
      <c r="AU201" s="203" t="s">
        <v>85</v>
      </c>
      <c r="AY201" s="139" t="s">
        <v>119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39" t="s">
        <v>81</v>
      </c>
      <c r="BK201" s="204">
        <f>ROUND(I201*H201,2)</f>
        <v>0</v>
      </c>
      <c r="BL201" s="139" t="s">
        <v>126</v>
      </c>
      <c r="BM201" s="203" t="s">
        <v>312</v>
      </c>
    </row>
    <row r="202" spans="2:65" s="146" customFormat="1" ht="37.9" customHeight="1">
      <c r="B202" s="76"/>
      <c r="C202" s="258" t="s">
        <v>313</v>
      </c>
      <c r="D202" s="258" t="s">
        <v>121</v>
      </c>
      <c r="E202" s="259" t="s">
        <v>314</v>
      </c>
      <c r="F202" s="260" t="s">
        <v>315</v>
      </c>
      <c r="G202" s="261" t="s">
        <v>292</v>
      </c>
      <c r="H202" s="262">
        <v>61.5</v>
      </c>
      <c r="I202" s="78"/>
      <c r="J202" s="280">
        <f>ROUND(I202*H202,2)</f>
        <v>0</v>
      </c>
      <c r="K202" s="260" t="s">
        <v>125</v>
      </c>
      <c r="L202" s="76"/>
      <c r="M202" s="80" t="s">
        <v>1</v>
      </c>
      <c r="N202" s="200" t="s">
        <v>41</v>
      </c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03" t="s">
        <v>126</v>
      </c>
      <c r="AT202" s="203" t="s">
        <v>121</v>
      </c>
      <c r="AU202" s="203" t="s">
        <v>85</v>
      </c>
      <c r="AY202" s="139" t="s">
        <v>119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39" t="s">
        <v>81</v>
      </c>
      <c r="BK202" s="204">
        <f>ROUND(I202*H202,2)</f>
        <v>0</v>
      </c>
      <c r="BL202" s="139" t="s">
        <v>126</v>
      </c>
      <c r="BM202" s="203" t="s">
        <v>316</v>
      </c>
    </row>
    <row r="203" spans="2:65" s="82" customFormat="1">
      <c r="B203" s="209"/>
      <c r="C203" s="267"/>
      <c r="D203" s="264" t="s">
        <v>152</v>
      </c>
      <c r="E203" s="268" t="s">
        <v>1</v>
      </c>
      <c r="F203" s="269" t="s">
        <v>86</v>
      </c>
      <c r="G203" s="267"/>
      <c r="H203" s="270">
        <v>61.5</v>
      </c>
      <c r="J203" s="267"/>
      <c r="K203" s="267"/>
      <c r="L203" s="209"/>
      <c r="M203" s="211"/>
      <c r="T203" s="212"/>
      <c r="AT203" s="210" t="s">
        <v>152</v>
      </c>
      <c r="AU203" s="210" t="s">
        <v>85</v>
      </c>
      <c r="AV203" s="82" t="s">
        <v>85</v>
      </c>
      <c r="AW203" s="82" t="s">
        <v>32</v>
      </c>
      <c r="AX203" s="82" t="s">
        <v>81</v>
      </c>
      <c r="AY203" s="210" t="s">
        <v>119</v>
      </c>
    </row>
    <row r="204" spans="2:65" s="146" customFormat="1" ht="33" customHeight="1">
      <c r="B204" s="76"/>
      <c r="C204" s="258" t="s">
        <v>317</v>
      </c>
      <c r="D204" s="258" t="s">
        <v>121</v>
      </c>
      <c r="E204" s="259" t="s">
        <v>318</v>
      </c>
      <c r="F204" s="260" t="s">
        <v>319</v>
      </c>
      <c r="G204" s="261" t="s">
        <v>292</v>
      </c>
      <c r="H204" s="262">
        <v>36.619999999999997</v>
      </c>
      <c r="I204" s="78"/>
      <c r="J204" s="280">
        <f>ROUND(I204*H204,2)</f>
        <v>0</v>
      </c>
      <c r="K204" s="260" t="s">
        <v>125</v>
      </c>
      <c r="L204" s="76"/>
      <c r="M204" s="80" t="s">
        <v>1</v>
      </c>
      <c r="N204" s="200" t="s">
        <v>41</v>
      </c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203" t="s">
        <v>126</v>
      </c>
      <c r="AT204" s="203" t="s">
        <v>121</v>
      </c>
      <c r="AU204" s="203" t="s">
        <v>85</v>
      </c>
      <c r="AY204" s="139" t="s">
        <v>119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39" t="s">
        <v>81</v>
      </c>
      <c r="BK204" s="204">
        <f>ROUND(I204*H204,2)</f>
        <v>0</v>
      </c>
      <c r="BL204" s="139" t="s">
        <v>126</v>
      </c>
      <c r="BM204" s="203" t="s">
        <v>320</v>
      </c>
    </row>
    <row r="205" spans="2:65" s="146" customFormat="1" ht="44.25" customHeight="1">
      <c r="B205" s="76"/>
      <c r="C205" s="258" t="s">
        <v>321</v>
      </c>
      <c r="D205" s="258" t="s">
        <v>121</v>
      </c>
      <c r="E205" s="259" t="s">
        <v>322</v>
      </c>
      <c r="F205" s="260" t="s">
        <v>323</v>
      </c>
      <c r="G205" s="261" t="s">
        <v>292</v>
      </c>
      <c r="H205" s="262">
        <v>53.55</v>
      </c>
      <c r="I205" s="78"/>
      <c r="J205" s="280">
        <f>ROUND(I205*H205,2)</f>
        <v>0</v>
      </c>
      <c r="K205" s="260" t="s">
        <v>125</v>
      </c>
      <c r="L205" s="76"/>
      <c r="M205" s="80" t="s">
        <v>1</v>
      </c>
      <c r="N205" s="200" t="s">
        <v>41</v>
      </c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203" t="s">
        <v>126</v>
      </c>
      <c r="AT205" s="203" t="s">
        <v>121</v>
      </c>
      <c r="AU205" s="203" t="s">
        <v>85</v>
      </c>
      <c r="AY205" s="139" t="s">
        <v>119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39" t="s">
        <v>81</v>
      </c>
      <c r="BK205" s="204">
        <f>ROUND(I205*H205,2)</f>
        <v>0</v>
      </c>
      <c r="BL205" s="139" t="s">
        <v>126</v>
      </c>
      <c r="BM205" s="203" t="s">
        <v>324</v>
      </c>
    </row>
    <row r="206" spans="2:65" s="82" customFormat="1">
      <c r="B206" s="209"/>
      <c r="C206" s="267"/>
      <c r="D206" s="264" t="s">
        <v>152</v>
      </c>
      <c r="E206" s="268" t="s">
        <v>1</v>
      </c>
      <c r="F206" s="269" t="s">
        <v>325</v>
      </c>
      <c r="G206" s="267"/>
      <c r="H206" s="270">
        <v>53.55</v>
      </c>
      <c r="J206" s="267"/>
      <c r="K206" s="267"/>
      <c r="L206" s="209"/>
      <c r="M206" s="211"/>
      <c r="T206" s="212"/>
      <c r="AT206" s="210" t="s">
        <v>152</v>
      </c>
      <c r="AU206" s="210" t="s">
        <v>85</v>
      </c>
      <c r="AV206" s="82" t="s">
        <v>85</v>
      </c>
      <c r="AW206" s="82" t="s">
        <v>32</v>
      </c>
      <c r="AX206" s="82" t="s">
        <v>81</v>
      </c>
      <c r="AY206" s="210" t="s">
        <v>119</v>
      </c>
    </row>
    <row r="207" spans="2:65" s="75" customFormat="1" ht="22.9" customHeight="1">
      <c r="B207" s="193"/>
      <c r="C207" s="252"/>
      <c r="D207" s="253" t="s">
        <v>75</v>
      </c>
      <c r="E207" s="256" t="s">
        <v>326</v>
      </c>
      <c r="F207" s="256" t="s">
        <v>327</v>
      </c>
      <c r="G207" s="252"/>
      <c r="H207" s="252"/>
      <c r="J207" s="257">
        <f>BK207</f>
        <v>0</v>
      </c>
      <c r="K207" s="252"/>
      <c r="L207" s="193"/>
      <c r="M207" s="195"/>
      <c r="P207" s="196">
        <f>P208</f>
        <v>0</v>
      </c>
      <c r="R207" s="196">
        <f>R208</f>
        <v>0</v>
      </c>
      <c r="T207" s="197">
        <f>T208</f>
        <v>0</v>
      </c>
      <c r="AR207" s="194" t="s">
        <v>81</v>
      </c>
      <c r="AT207" s="198" t="s">
        <v>75</v>
      </c>
      <c r="AU207" s="198" t="s">
        <v>81</v>
      </c>
      <c r="AY207" s="194" t="s">
        <v>119</v>
      </c>
      <c r="BK207" s="199">
        <f>BK208</f>
        <v>0</v>
      </c>
    </row>
    <row r="208" spans="2:65" s="146" customFormat="1" ht="24.2" customHeight="1">
      <c r="B208" s="76"/>
      <c r="C208" s="258" t="s">
        <v>328</v>
      </c>
      <c r="D208" s="258" t="s">
        <v>121</v>
      </c>
      <c r="E208" s="259" t="s">
        <v>329</v>
      </c>
      <c r="F208" s="260" t="s">
        <v>330</v>
      </c>
      <c r="G208" s="261" t="s">
        <v>292</v>
      </c>
      <c r="H208" s="262">
        <v>220.506</v>
      </c>
      <c r="I208" s="78"/>
      <c r="J208" s="280">
        <f>ROUND(I208*H208,2)</f>
        <v>0</v>
      </c>
      <c r="K208" s="260" t="s">
        <v>125</v>
      </c>
      <c r="L208" s="76"/>
      <c r="M208" s="80" t="s">
        <v>1</v>
      </c>
      <c r="N208" s="200" t="s">
        <v>41</v>
      </c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203" t="s">
        <v>126</v>
      </c>
      <c r="AT208" s="203" t="s">
        <v>121</v>
      </c>
      <c r="AU208" s="203" t="s">
        <v>85</v>
      </c>
      <c r="AY208" s="139" t="s">
        <v>119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39" t="s">
        <v>81</v>
      </c>
      <c r="BK208" s="204">
        <f>ROUND(I208*H208,2)</f>
        <v>0</v>
      </c>
      <c r="BL208" s="139" t="s">
        <v>126</v>
      </c>
      <c r="BM208" s="203" t="s">
        <v>331</v>
      </c>
    </row>
    <row r="209" spans="2:65" s="75" customFormat="1" ht="25.9" customHeight="1">
      <c r="B209" s="193"/>
      <c r="C209" s="252"/>
      <c r="D209" s="253" t="s">
        <v>75</v>
      </c>
      <c r="E209" s="254" t="s">
        <v>332</v>
      </c>
      <c r="F209" s="254" t="s">
        <v>333</v>
      </c>
      <c r="G209" s="252"/>
      <c r="H209" s="252"/>
      <c r="J209" s="255">
        <f>BK209</f>
        <v>0</v>
      </c>
      <c r="K209" s="252"/>
      <c r="L209" s="193"/>
      <c r="M209" s="195"/>
      <c r="P209" s="196">
        <f>P210+P212</f>
        <v>0</v>
      </c>
      <c r="R209" s="196">
        <f>R210+R212</f>
        <v>0</v>
      </c>
      <c r="T209" s="197">
        <f>T210+T212</f>
        <v>0</v>
      </c>
      <c r="AR209" s="194" t="s">
        <v>139</v>
      </c>
      <c r="AT209" s="198" t="s">
        <v>75</v>
      </c>
      <c r="AU209" s="198" t="s">
        <v>76</v>
      </c>
      <c r="AY209" s="194" t="s">
        <v>119</v>
      </c>
      <c r="BK209" s="199">
        <f>BK210+BK212</f>
        <v>0</v>
      </c>
    </row>
    <row r="210" spans="2:65" s="75" customFormat="1" ht="22.9" customHeight="1">
      <c r="B210" s="193"/>
      <c r="C210" s="252"/>
      <c r="D210" s="253" t="s">
        <v>75</v>
      </c>
      <c r="E210" s="256" t="s">
        <v>334</v>
      </c>
      <c r="F210" s="256" t="s">
        <v>335</v>
      </c>
      <c r="G210" s="252"/>
      <c r="H210" s="252"/>
      <c r="J210" s="257">
        <f>BK210</f>
        <v>0</v>
      </c>
      <c r="K210" s="252"/>
      <c r="L210" s="193"/>
      <c r="M210" s="195"/>
      <c r="P210" s="196">
        <f>P211</f>
        <v>0</v>
      </c>
      <c r="R210" s="196">
        <f>R211</f>
        <v>0</v>
      </c>
      <c r="T210" s="197">
        <f>T211</f>
        <v>0</v>
      </c>
      <c r="AR210" s="194" t="s">
        <v>139</v>
      </c>
      <c r="AT210" s="198" t="s">
        <v>75</v>
      </c>
      <c r="AU210" s="198" t="s">
        <v>81</v>
      </c>
      <c r="AY210" s="194" t="s">
        <v>119</v>
      </c>
      <c r="BK210" s="199">
        <f>BK211</f>
        <v>0</v>
      </c>
    </row>
    <row r="211" spans="2:65" s="146" customFormat="1" ht="16.5" customHeight="1">
      <c r="B211" s="76"/>
      <c r="C211" s="258" t="s">
        <v>336</v>
      </c>
      <c r="D211" s="258" t="s">
        <v>121</v>
      </c>
      <c r="E211" s="259" t="s">
        <v>337</v>
      </c>
      <c r="F211" s="260" t="s">
        <v>335</v>
      </c>
      <c r="G211" s="261" t="s">
        <v>338</v>
      </c>
      <c r="H211" s="262">
        <v>1</v>
      </c>
      <c r="I211" s="78"/>
      <c r="J211" s="280">
        <f>ROUND(I211*H211,2)</f>
        <v>0</v>
      </c>
      <c r="K211" s="260" t="s">
        <v>125</v>
      </c>
      <c r="L211" s="76"/>
      <c r="M211" s="80" t="s">
        <v>1</v>
      </c>
      <c r="N211" s="200" t="s">
        <v>41</v>
      </c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203" t="s">
        <v>339</v>
      </c>
      <c r="AT211" s="203" t="s">
        <v>121</v>
      </c>
      <c r="AU211" s="203" t="s">
        <v>85</v>
      </c>
      <c r="AY211" s="139" t="s">
        <v>119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39" t="s">
        <v>81</v>
      </c>
      <c r="BK211" s="204">
        <f>ROUND(I211*H211,2)</f>
        <v>0</v>
      </c>
      <c r="BL211" s="139" t="s">
        <v>339</v>
      </c>
      <c r="BM211" s="203" t="s">
        <v>340</v>
      </c>
    </row>
    <row r="212" spans="2:65" s="75" customFormat="1" ht="22.9" customHeight="1">
      <c r="B212" s="193"/>
      <c r="C212" s="252"/>
      <c r="D212" s="253" t="s">
        <v>75</v>
      </c>
      <c r="E212" s="256" t="s">
        <v>341</v>
      </c>
      <c r="F212" s="256" t="s">
        <v>342</v>
      </c>
      <c r="G212" s="252"/>
      <c r="H212" s="252"/>
      <c r="J212" s="257">
        <f>BK212</f>
        <v>0</v>
      </c>
      <c r="K212" s="252"/>
      <c r="L212" s="193"/>
      <c r="M212" s="195"/>
      <c r="P212" s="196">
        <f>P213</f>
        <v>0</v>
      </c>
      <c r="R212" s="196">
        <f>R213</f>
        <v>0</v>
      </c>
      <c r="T212" s="197">
        <f>T213</f>
        <v>0</v>
      </c>
      <c r="AR212" s="194" t="s">
        <v>139</v>
      </c>
      <c r="AT212" s="198" t="s">
        <v>75</v>
      </c>
      <c r="AU212" s="198" t="s">
        <v>81</v>
      </c>
      <c r="AY212" s="194" t="s">
        <v>119</v>
      </c>
      <c r="BK212" s="199">
        <f>BK213</f>
        <v>0</v>
      </c>
    </row>
    <row r="213" spans="2:65" s="146" customFormat="1" ht="16.5" customHeight="1">
      <c r="B213" s="76"/>
      <c r="C213" s="258" t="s">
        <v>343</v>
      </c>
      <c r="D213" s="258" t="s">
        <v>121</v>
      </c>
      <c r="E213" s="259" t="s">
        <v>344</v>
      </c>
      <c r="F213" s="260" t="s">
        <v>345</v>
      </c>
      <c r="G213" s="261" t="s">
        <v>338</v>
      </c>
      <c r="H213" s="262">
        <v>1</v>
      </c>
      <c r="I213" s="78"/>
      <c r="J213" s="79">
        <f>ROUND(I213*H213,2)</f>
        <v>0</v>
      </c>
      <c r="K213" s="77" t="s">
        <v>125</v>
      </c>
      <c r="L213" s="76"/>
      <c r="M213" s="86" t="s">
        <v>1</v>
      </c>
      <c r="N213" s="219" t="s">
        <v>41</v>
      </c>
      <c r="O213" s="220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AR213" s="203" t="s">
        <v>339</v>
      </c>
      <c r="AT213" s="203" t="s">
        <v>121</v>
      </c>
      <c r="AU213" s="203" t="s">
        <v>85</v>
      </c>
      <c r="AY213" s="139" t="s">
        <v>119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39" t="s">
        <v>81</v>
      </c>
      <c r="BK213" s="204">
        <f>ROUND(I213*H213,2)</f>
        <v>0</v>
      </c>
      <c r="BL213" s="139" t="s">
        <v>339</v>
      </c>
      <c r="BM213" s="203" t="s">
        <v>346</v>
      </c>
    </row>
    <row r="214" spans="2:65" s="146" customFormat="1" ht="6.95" customHeight="1">
      <c r="B214" s="176"/>
      <c r="C214" s="177"/>
      <c r="D214" s="177"/>
      <c r="E214" s="177"/>
      <c r="F214" s="177"/>
      <c r="G214" s="177"/>
      <c r="H214" s="177"/>
      <c r="I214" s="177"/>
      <c r="J214" s="177"/>
      <c r="K214" s="177"/>
      <c r="L214" s="76"/>
    </row>
  </sheetData>
  <sheetProtection algorithmName="SHA-512" hashValue="Nrwll9YumMjWfuppRRvzsPZnrPuCURXTKFHeTP6OVyVm0/EU7myrQuDsu+S/WyJwEeJxh5ytIvBbt/GKZx3BmA==" saltValue="WpAgmbitD5lFdga+MD2trw==" spinCount="100000" sheet="1" objects="1" scenarios="1"/>
  <autoFilter ref="C121:K213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1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0"/>
      <c r="C3" s="11"/>
      <c r="D3" s="11"/>
      <c r="E3" s="11"/>
      <c r="F3" s="11"/>
      <c r="G3" s="11"/>
      <c r="H3" s="12"/>
    </row>
    <row r="4" spans="2:8" ht="24.95" customHeight="1">
      <c r="B4" s="12"/>
      <c r="C4" s="13" t="s">
        <v>347</v>
      </c>
      <c r="H4" s="12"/>
    </row>
    <row r="5" spans="2:8" ht="12" customHeight="1">
      <c r="B5" s="12"/>
      <c r="C5" s="16" t="s">
        <v>13</v>
      </c>
      <c r="D5" s="131" t="s">
        <v>14</v>
      </c>
      <c r="E5" s="97"/>
      <c r="F5" s="97"/>
      <c r="H5" s="12"/>
    </row>
    <row r="6" spans="2:8" ht="36.950000000000003" customHeight="1">
      <c r="B6" s="12"/>
      <c r="C6" s="18" t="s">
        <v>16</v>
      </c>
      <c r="D6" s="128" t="s">
        <v>17</v>
      </c>
      <c r="E6" s="97"/>
      <c r="F6" s="97"/>
      <c r="H6" s="12"/>
    </row>
    <row r="7" spans="2:8" ht="16.5" customHeight="1">
      <c r="B7" s="12"/>
      <c r="C7" s="19" t="s">
        <v>22</v>
      </c>
      <c r="D7" s="42" t="str">
        <f>'Rekapitulace stavby'!AN8</f>
        <v>3. 3. 2023</v>
      </c>
      <c r="H7" s="12"/>
    </row>
    <row r="8" spans="2:8" s="1" customFormat="1" ht="10.9" customHeight="1">
      <c r="B8" s="23"/>
      <c r="H8" s="23"/>
    </row>
    <row r="9" spans="2:8" s="7" customFormat="1" ht="29.25" customHeight="1">
      <c r="B9" s="71"/>
      <c r="C9" s="72" t="s">
        <v>57</v>
      </c>
      <c r="D9" s="73" t="s">
        <v>58</v>
      </c>
      <c r="E9" s="73" t="s">
        <v>106</v>
      </c>
      <c r="F9" s="74" t="s">
        <v>348</v>
      </c>
      <c r="H9" s="71"/>
    </row>
    <row r="10" spans="2:8" s="1" customFormat="1" ht="26.45" customHeight="1">
      <c r="B10" s="23"/>
      <c r="C10" s="87" t="s">
        <v>14</v>
      </c>
      <c r="D10" s="87" t="s">
        <v>17</v>
      </c>
      <c r="H10" s="23"/>
    </row>
    <row r="11" spans="2:8" s="1" customFormat="1" ht="16.899999999999999" customHeight="1">
      <c r="B11" s="23"/>
      <c r="C11" s="88" t="s">
        <v>349</v>
      </c>
      <c r="D11" s="89" t="s">
        <v>1</v>
      </c>
      <c r="E11" s="90" t="s">
        <v>1</v>
      </c>
      <c r="F11" s="91">
        <v>1.425</v>
      </c>
      <c r="H11" s="23"/>
    </row>
    <row r="12" spans="2:8" s="1" customFormat="1" ht="16.899999999999999" customHeight="1">
      <c r="B12" s="23"/>
      <c r="C12" s="88" t="s">
        <v>350</v>
      </c>
      <c r="D12" s="89" t="s">
        <v>1</v>
      </c>
      <c r="E12" s="90" t="s">
        <v>1</v>
      </c>
      <c r="F12" s="91">
        <v>5.4</v>
      </c>
      <c r="H12" s="23"/>
    </row>
    <row r="13" spans="2:8" s="1" customFormat="1" ht="16.899999999999999" customHeight="1">
      <c r="B13" s="23"/>
      <c r="C13" s="88" t="s">
        <v>351</v>
      </c>
      <c r="D13" s="89" t="s">
        <v>1</v>
      </c>
      <c r="E13" s="90" t="s">
        <v>1</v>
      </c>
      <c r="F13" s="91">
        <v>1.2</v>
      </c>
      <c r="H13" s="23"/>
    </row>
    <row r="14" spans="2:8" s="1" customFormat="1" ht="16.899999999999999" customHeight="1">
      <c r="B14" s="23"/>
      <c r="C14" s="88" t="s">
        <v>352</v>
      </c>
      <c r="D14" s="89" t="s">
        <v>1</v>
      </c>
      <c r="E14" s="90" t="s">
        <v>1</v>
      </c>
      <c r="F14" s="91">
        <v>20.312999999999999</v>
      </c>
      <c r="H14" s="23"/>
    </row>
    <row r="15" spans="2:8" s="1" customFormat="1" ht="16.899999999999999" customHeight="1">
      <c r="B15" s="23"/>
      <c r="C15" s="88" t="s">
        <v>353</v>
      </c>
      <c r="D15" s="89" t="s">
        <v>1</v>
      </c>
      <c r="E15" s="90" t="s">
        <v>1</v>
      </c>
      <c r="F15" s="91">
        <v>15.6</v>
      </c>
      <c r="H15" s="23"/>
    </row>
    <row r="16" spans="2:8" s="1" customFormat="1" ht="16.899999999999999" customHeight="1">
      <c r="B16" s="23"/>
      <c r="C16" s="88" t="s">
        <v>354</v>
      </c>
      <c r="D16" s="89" t="s">
        <v>1</v>
      </c>
      <c r="E16" s="90" t="s">
        <v>1</v>
      </c>
      <c r="F16" s="91">
        <v>13.5</v>
      </c>
      <c r="H16" s="23"/>
    </row>
    <row r="17" spans="2:8" s="1" customFormat="1" ht="16.899999999999999" customHeight="1">
      <c r="B17" s="23"/>
      <c r="C17" s="88" t="s">
        <v>83</v>
      </c>
      <c r="D17" s="89" t="s">
        <v>1</v>
      </c>
      <c r="E17" s="90" t="s">
        <v>1</v>
      </c>
      <c r="F17" s="91">
        <v>90.17</v>
      </c>
      <c r="H17" s="23"/>
    </row>
    <row r="18" spans="2:8" s="1" customFormat="1" ht="16.899999999999999" customHeight="1">
      <c r="B18" s="23"/>
      <c r="C18" s="92" t="s">
        <v>83</v>
      </c>
      <c r="D18" s="92" t="s">
        <v>84</v>
      </c>
      <c r="E18" s="9" t="s">
        <v>1</v>
      </c>
      <c r="F18" s="93">
        <v>90.17</v>
      </c>
      <c r="H18" s="23"/>
    </row>
    <row r="19" spans="2:8" s="1" customFormat="1" ht="16.899999999999999" customHeight="1">
      <c r="B19" s="23"/>
      <c r="C19" s="94" t="s">
        <v>355</v>
      </c>
      <c r="H19" s="23"/>
    </row>
    <row r="20" spans="2:8" s="1" customFormat="1" ht="16.899999999999999" customHeight="1">
      <c r="B20" s="23"/>
      <c r="C20" s="92" t="s">
        <v>290</v>
      </c>
      <c r="D20" s="92" t="s">
        <v>291</v>
      </c>
      <c r="E20" s="9" t="s">
        <v>292</v>
      </c>
      <c r="F20" s="93">
        <v>90.17</v>
      </c>
      <c r="H20" s="23"/>
    </row>
    <row r="21" spans="2:8" s="1" customFormat="1" ht="16.899999999999999" customHeight="1">
      <c r="B21" s="23"/>
      <c r="C21" s="92" t="s">
        <v>295</v>
      </c>
      <c r="D21" s="92" t="s">
        <v>296</v>
      </c>
      <c r="E21" s="9" t="s">
        <v>292</v>
      </c>
      <c r="F21" s="93">
        <v>1713.23</v>
      </c>
      <c r="H21" s="23"/>
    </row>
    <row r="22" spans="2:8" s="1" customFormat="1" ht="16.899999999999999" customHeight="1">
      <c r="B22" s="23"/>
      <c r="C22" s="92" t="s">
        <v>300</v>
      </c>
      <c r="D22" s="92" t="s">
        <v>301</v>
      </c>
      <c r="E22" s="9" t="s">
        <v>292</v>
      </c>
      <c r="F22" s="93">
        <v>61.5</v>
      </c>
      <c r="H22" s="23"/>
    </row>
    <row r="23" spans="2:8" s="1" customFormat="1" ht="22.5">
      <c r="B23" s="23"/>
      <c r="C23" s="92" t="s">
        <v>322</v>
      </c>
      <c r="D23" s="92" t="s">
        <v>323</v>
      </c>
      <c r="E23" s="9" t="s">
        <v>292</v>
      </c>
      <c r="F23" s="93">
        <v>53.55</v>
      </c>
      <c r="H23" s="23"/>
    </row>
    <row r="24" spans="2:8" s="1" customFormat="1" ht="16.899999999999999" customHeight="1">
      <c r="B24" s="23"/>
      <c r="C24" s="88" t="s">
        <v>86</v>
      </c>
      <c r="D24" s="89" t="s">
        <v>1</v>
      </c>
      <c r="E24" s="90" t="s">
        <v>1</v>
      </c>
      <c r="F24" s="91">
        <v>61.5</v>
      </c>
      <c r="H24" s="23"/>
    </row>
    <row r="25" spans="2:8" s="1" customFormat="1" ht="16.899999999999999" customHeight="1">
      <c r="B25" s="23"/>
      <c r="C25" s="92" t="s">
        <v>86</v>
      </c>
      <c r="D25" s="92" t="s">
        <v>303</v>
      </c>
      <c r="E25" s="9" t="s">
        <v>1</v>
      </c>
      <c r="F25" s="93">
        <v>61.5</v>
      </c>
      <c r="H25" s="23"/>
    </row>
    <row r="26" spans="2:8" s="1" customFormat="1" ht="16.899999999999999" customHeight="1">
      <c r="B26" s="23"/>
      <c r="C26" s="94" t="s">
        <v>355</v>
      </c>
      <c r="H26" s="23"/>
    </row>
    <row r="27" spans="2:8" s="1" customFormat="1" ht="16.899999999999999" customHeight="1">
      <c r="B27" s="23"/>
      <c r="C27" s="92" t="s">
        <v>300</v>
      </c>
      <c r="D27" s="92" t="s">
        <v>301</v>
      </c>
      <c r="E27" s="9" t="s">
        <v>292</v>
      </c>
      <c r="F27" s="93">
        <v>61.5</v>
      </c>
      <c r="H27" s="23"/>
    </row>
    <row r="28" spans="2:8" s="1" customFormat="1" ht="16.899999999999999" customHeight="1">
      <c r="B28" s="23"/>
      <c r="C28" s="92" t="s">
        <v>305</v>
      </c>
      <c r="D28" s="92" t="s">
        <v>306</v>
      </c>
      <c r="E28" s="9" t="s">
        <v>292</v>
      </c>
      <c r="F28" s="93">
        <v>1168.5</v>
      </c>
      <c r="H28" s="23"/>
    </row>
    <row r="29" spans="2:8" s="1" customFormat="1" ht="22.5">
      <c r="B29" s="23"/>
      <c r="C29" s="92" t="s">
        <v>314</v>
      </c>
      <c r="D29" s="92" t="s">
        <v>315</v>
      </c>
      <c r="E29" s="9" t="s">
        <v>292</v>
      </c>
      <c r="F29" s="93">
        <v>61.5</v>
      </c>
      <c r="H29" s="23"/>
    </row>
    <row r="30" spans="2:8" s="1" customFormat="1" ht="7.35" customHeight="1">
      <c r="B30" s="34"/>
      <c r="C30" s="35"/>
      <c r="D30" s="35"/>
      <c r="E30" s="35"/>
      <c r="F30" s="35"/>
      <c r="G30" s="35"/>
      <c r="H30" s="23"/>
    </row>
    <row r="31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Mesto1098 - SO. 01 chodní...</vt:lpstr>
      <vt:lpstr>Seznam figur</vt:lpstr>
      <vt:lpstr>'Mesto1098 - SO. 01 chodní...'!Názvy_tisku</vt:lpstr>
      <vt:lpstr>'Rekapitulace stavby'!Názvy_tisku</vt:lpstr>
      <vt:lpstr>'Seznam figur'!Názvy_tisku</vt:lpstr>
      <vt:lpstr>'Mesto1098 - SO. 01 chodní...'!Oblast_tisku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2023-03-06T08:19:06Z</dcterms:created>
  <dcterms:modified xsi:type="dcterms:W3CDTF">2023-03-23T11:54:00Z</dcterms:modified>
</cp:coreProperties>
</file>